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50" windowHeight="12390" activeTab="0"/>
  </bookViews>
  <sheets>
    <sheet name="Расч. дотации поселений с у (2)" sheetId="1" r:id="rId1"/>
  </sheets>
  <definedNames>
    <definedName name="_xlnm.Print_Area" localSheetId="0">'Расч. дотации поселений с у (2)'!$B$2:$S$38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<sst xmlns="http://schemas.openxmlformats.org/spreadsheetml/2006/main" count="53" uniqueCount="52">
  <si>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        НАИМЕНОВАНИЕ  ПОКАЗАТЕЛЕЙ            </t>
  </si>
  <si>
    <t>Березнцкое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</si>
  <si>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</si>
  <si>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</si>
  <si>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</si>
  <si>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</si>
  <si>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</si>
  <si>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</si>
  <si>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</si>
  <si>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</si>
  <si>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</si>
  <si>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</si>
  <si>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Синицкое</t>
  </si>
  <si>
    <t>Строевское</t>
  </si>
  <si>
    <t>Череновское</t>
  </si>
  <si>
    <t>Шангальское</t>
  </si>
  <si>
    <t xml:space="preserve"> ИТОГО </t>
  </si>
  <si>
    <t xml:space="preserve"> НАЛОГ на ДОХОДЫ ФИЗИЧЕСКИХ ЛИЦ (НДФЛ)- контингент</t>
  </si>
  <si>
    <t>норматив отчислений</t>
  </si>
  <si>
    <t>ОТЧИСЛЕНИЯ НАЛОГА на ДОХОДЫ ФИЗИЧЕСКИХ ЛИЦ</t>
  </si>
  <si>
    <t xml:space="preserve">ЕДИНЫЙ  СЕЛЬХОЗНАЛОГ </t>
  </si>
  <si>
    <t>Налог на ИМУЩЕСТВО ФИЗИЧЕСКИХ ЛИЦ (потенциал МО)</t>
  </si>
  <si>
    <t>ЗЕМЕЛЬНЫЙ НАЛОГ (потенциал МО)</t>
  </si>
  <si>
    <t xml:space="preserve">ИТОГО НАЛОГОВЫХ  ДОХОДОВ </t>
  </si>
  <si>
    <t>Среднедушевые налоговые доходы</t>
  </si>
  <si>
    <t>Индекс налогового потенциала</t>
  </si>
  <si>
    <t>Индекс бюджетных расходов</t>
  </si>
  <si>
    <t>Бюджетная обеспеченность</t>
  </si>
  <si>
    <t>Критерий выравнивания</t>
  </si>
  <si>
    <t>Распределение дотаций на выравнивание бюджетной обеспеченности муниципальных районов (городских округов) (по уровню бюджетной обеспеченности)</t>
  </si>
  <si>
    <t>Потребность в средствах для доведения бюджетной обеспеченности до критерия выравнивания</t>
  </si>
  <si>
    <t>Расчет дотаций на выравнивание бюджетной обеспеченности бюджеов поселений</t>
  </si>
  <si>
    <t>Ростовско-Минское</t>
  </si>
  <si>
    <t xml:space="preserve">Распределение части дотаций  бюджетов поселений на выравнивание, за счет средств субвенции областного бюджета </t>
  </si>
  <si>
    <t>Распределение части дотаций  бюджетов поселений на выравнивание, за счет средств районного бюджета</t>
  </si>
  <si>
    <t>проверка</t>
  </si>
  <si>
    <t>Бюджетная обеспеченность с учетом дотации</t>
  </si>
  <si>
    <r>
      <t xml:space="preserve">ОТЧИСЛЕНИЯ </t>
    </r>
    <r>
      <rPr>
        <sz val="12"/>
        <rFont val="Arial Cyr"/>
        <family val="2"/>
      </rPr>
      <t>единого сельхозналога</t>
    </r>
  </si>
  <si>
    <t xml:space="preserve">Доходы от уплаты акцизов на нефтепродуктов </t>
  </si>
  <si>
    <t xml:space="preserve">ГОСПОШЛИНА </t>
  </si>
  <si>
    <t xml:space="preserve">Расчет  дотации поселений на выравнивание бюджетной обеспеченности на 2015 год   </t>
  </si>
  <si>
    <t>Критерий выравнивания расчетной бюджетной обеспеченности бюджетов муниципальных образований поселений</t>
  </si>
  <si>
    <t>Среднее значение бюджетной обеспеченности 5 наименее обеспеченных муниципальных образований -поселений</t>
  </si>
  <si>
    <t>Среднее значение бюджетной обеспеченности 5 наиболее обеспеченных муниципальных образований -поселений</t>
  </si>
  <si>
    <t>Среднее значение бюджетной =(5 наим.обесп.+5 наиб.обесп.)/2</t>
  </si>
  <si>
    <t>Коэффициент индексации среднего значения бюджетной обеспеченности</t>
  </si>
  <si>
    <t>Критерий выравнивания (округл. среднее значение бюджетной обеспеченности *коэффициент индексации)</t>
  </si>
  <si>
    <t>Численность населения на 01.01.2014, чел</t>
  </si>
  <si>
    <t xml:space="preserve">к решению сессии пятого созыва </t>
  </si>
  <si>
    <t>Собрания депутатов</t>
  </si>
  <si>
    <t>№--- от ---декабря 2014года</t>
  </si>
  <si>
    <t xml:space="preserve">Приложение №13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</si>
</sst>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%"/>
    <numFmt numFmtId="178" formatCode="0.000000"/>
    <numFmt numFmtId="179" formatCode="_-* #,##0.0_р_._-;\-* #,##0.0_р_._-;_-* &quot;-&quot;?_р_._-;_-@_-"/>
    <numFmt numFmtId="180" formatCode="_-* #,##0.00_р_._-;\-* #,##0.00_р_._-;_-* &quot;-&quot;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_р_._-;\-* #,##0.00_р_._-;_-* &quot;-&quot;???_р_._-;_-@_-"/>
    <numFmt numFmtId="184" formatCode="_-* #,##0.0_р_._-;\-* #,##0.0_р_._-;_-* &quot;-&quot;???_р_._-;_-@_-"/>
    <numFmt numFmtId="185" formatCode="_-* #,##0_р_._-;\-* #,##0_р_._-;_-* &quot;-&quot;???_р_._-;_-@_-"/>
    <numFmt numFmtId="186" formatCode="#,##0.0_ ;[Red]\-#,##0.0\ "/>
    <numFmt numFmtId="187" formatCode="_-* #,##0.0000_р_._-;\-* #,##0.0000_р_._-;_-* &quot;-&quot;?_р_._-;_-@_-"/>
    <numFmt numFmtId="188" formatCode="0.00000"/>
    <numFmt numFmtId="189" formatCode="_-* #,##0.0000_р_._-;\-* #,##0.0000_р_._-;_-* &quot;-&quot;??_р_._-;_-@_-"/>
    <numFmt numFmtId="190" formatCode="0.000000000"/>
    <numFmt numFmtId="191" formatCode="0.0000000000"/>
    <numFmt numFmtId="192" formatCode="0.00000000"/>
    <numFmt numFmtId="193" formatCode="0.0000000"/>
    <numFmt numFmtId="194" formatCode="_-* #,##0.00000_р_._-;\-* #,##0.00000_р_._-;_-* &quot;-&quot;??_р_._-;_-@_-"/>
    <numFmt numFmtId="195" formatCode="0.0000%"/>
    <numFmt numFmtId="196" formatCode="_-* #,##0_р_._-;\-* #,##0_р_._-;_-* &quot;-&quot;?_р_._-;_-@_-"/>
    <numFmt numFmtId="197" formatCode="0.000%"/>
    <numFmt numFmtId="198" formatCode="_-* #,##0.0000_р_._-;\-* #,##0.0000_р_._-;_-* &quot;-&quot;????_р_._-;_-@_-"/>
    <numFmt numFmtId="199" formatCode="#,##0.0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4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6"/>
      <name val="Times New Roman Cyr"/>
      <family val="1"/>
    </font>
    <font>
      <i/>
      <sz val="11"/>
      <name val="Arial Cyr"/>
      <family val="2"/>
    </font>
    <font>
      <i/>
      <sz val="12"/>
      <name val="Arial Cyr"/>
      <family val="2"/>
    </font>
    <font>
      <b/>
      <sz val="12"/>
      <color indexed="12"/>
      <name val="Arial Cyr"/>
      <family val="2"/>
    </font>
    <font>
      <sz val="12"/>
      <name val="Arial Cyr"/>
      <family val="2"/>
    </font>
    <font>
      <b/>
      <sz val="13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4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167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67" fontId="11" fillId="33" borderId="15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0" xfId="0" applyNumberFormat="1" applyFont="1" applyBorder="1" applyAlignment="1" applyProtection="1">
      <alignment horizontal="right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9" fontId="4" fillId="0" borderId="17" xfId="57" applyFont="1" applyFill="1" applyBorder="1" applyAlignment="1" applyProtection="1">
      <alignment horizontal="center" vertical="center" wrapText="1"/>
      <protection locked="0"/>
    </xf>
    <xf numFmtId="49" fontId="12" fillId="34" borderId="18" xfId="0" applyNumberFormat="1" applyFont="1" applyFill="1" applyBorder="1" applyAlignment="1" applyProtection="1">
      <alignment horizontal="left" vertical="center" wrapText="1"/>
      <protection locked="0"/>
    </xf>
    <xf numFmtId="167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/>
    </xf>
    <xf numFmtId="49" fontId="12" fillId="34" borderId="19" xfId="0" applyNumberFormat="1" applyFont="1" applyFill="1" applyBorder="1" applyAlignment="1" applyProtection="1">
      <alignment horizontal="left" vertical="center" wrapText="1"/>
      <protection locked="0"/>
    </xf>
    <xf numFmtId="167" fontId="11" fillId="34" borderId="19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9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center"/>
      <protection locked="0"/>
    </xf>
    <xf numFmtId="1" fontId="15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3" fontId="16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19" xfId="57" applyNumberFormat="1" applyFont="1" applyFill="1" applyBorder="1" applyAlignment="1" applyProtection="1">
      <alignment horizontal="center" vertical="center"/>
      <protection/>
    </xf>
    <xf numFmtId="3" fontId="17" fillId="33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167" fontId="19" fillId="0" borderId="19" xfId="57" applyNumberFormat="1" applyFont="1" applyFill="1" applyBorder="1" applyAlignment="1" applyProtection="1">
      <alignment horizontal="center" vertical="center"/>
      <protection/>
    </xf>
    <xf numFmtId="167" fontId="19" fillId="33" borderId="20" xfId="5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vertical="center"/>
      <protection/>
    </xf>
    <xf numFmtId="1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168" fontId="19" fillId="0" borderId="19" xfId="57" applyNumberFormat="1" applyFont="1" applyFill="1" applyBorder="1" applyAlignment="1" applyProtection="1">
      <alignment horizontal="center" vertical="center"/>
      <protection/>
    </xf>
    <xf numFmtId="168" fontId="19" fillId="33" borderId="20" xfId="57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left" vertical="center"/>
    </xf>
    <xf numFmtId="176" fontId="19" fillId="0" borderId="19" xfId="0" applyNumberFormat="1" applyFont="1" applyBorder="1" applyAlignment="1">
      <alignment horizontal="center" vertical="center"/>
    </xf>
    <xf numFmtId="176" fontId="19" fillId="33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67" fontId="3" fillId="0" borderId="19" xfId="0" applyNumberFormat="1" applyFont="1" applyFill="1" applyBorder="1" applyAlignment="1">
      <alignment horizontal="left" vertical="center"/>
    </xf>
    <xf numFmtId="167" fontId="19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20" fillId="35" borderId="21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174" fontId="19" fillId="0" borderId="0" xfId="60" applyNumberFormat="1" applyFont="1" applyFill="1" applyAlignment="1">
      <alignment/>
    </xf>
    <xf numFmtId="0" fontId="19" fillId="0" borderId="0" xfId="0" applyFont="1" applyAlignment="1">
      <alignment/>
    </xf>
    <xf numFmtId="0" fontId="21" fillId="0" borderId="19" xfId="0" applyFont="1" applyFill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10" fontId="19" fillId="0" borderId="0" xfId="57" applyNumberFormat="1" applyFont="1" applyAlignment="1">
      <alignment/>
    </xf>
    <xf numFmtId="173" fontId="19" fillId="0" borderId="0" xfId="60" applyNumberFormat="1" applyFont="1" applyAlignment="1">
      <alignment/>
    </xf>
    <xf numFmtId="0" fontId="0" fillId="0" borderId="19" xfId="0" applyFont="1" applyBorder="1" applyAlignment="1">
      <alignment horizontal="left" vertical="center" wrapText="1"/>
    </xf>
    <xf numFmtId="184" fontId="11" fillId="0" borderId="19" xfId="0" applyNumberFormat="1" applyFont="1" applyBorder="1" applyAlignment="1">
      <alignment horizontal="justify" vertical="center"/>
    </xf>
    <xf numFmtId="0" fontId="3" fillId="33" borderId="12" xfId="0" applyFont="1" applyFill="1" applyBorder="1" applyAlignment="1">
      <alignment horizontal="left" vertical="center" wrapText="1"/>
    </xf>
    <xf numFmtId="43" fontId="12" fillId="33" borderId="19" xfId="60" applyNumberFormat="1" applyFont="1" applyFill="1" applyBorder="1" applyAlignment="1">
      <alignment horizontal="justify" vertical="center" wrapText="1"/>
    </xf>
    <xf numFmtId="43" fontId="12" fillId="33" borderId="20" xfId="60" applyNumberFormat="1" applyFont="1" applyFill="1" applyBorder="1" applyAlignment="1">
      <alignment horizontal="center" vertical="center" wrapText="1"/>
    </xf>
    <xf numFmtId="189" fontId="4" fillId="0" borderId="0" xfId="6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 vertical="center" wrapText="1"/>
    </xf>
    <xf numFmtId="167" fontId="4" fillId="35" borderId="19" xfId="0" applyNumberFormat="1" applyFont="1" applyFill="1" applyBorder="1" applyAlignment="1">
      <alignment horizontal="right" vertical="center"/>
    </xf>
    <xf numFmtId="167" fontId="4" fillId="35" borderId="20" xfId="0" applyNumberFormat="1" applyFont="1" applyFill="1" applyBorder="1" applyAlignment="1">
      <alignment horizontal="right" vertical="center"/>
    </xf>
    <xf numFmtId="168" fontId="4" fillId="0" borderId="19" xfId="0" applyNumberFormat="1" applyFont="1" applyFill="1" applyBorder="1" applyAlignment="1">
      <alignment horizontal="center" vertical="center"/>
    </xf>
    <xf numFmtId="168" fontId="4" fillId="0" borderId="22" xfId="0" applyNumberFormat="1" applyFont="1" applyFill="1" applyBorder="1" applyAlignment="1">
      <alignment horizontal="center" vertical="center"/>
    </xf>
    <xf numFmtId="167" fontId="3" fillId="36" borderId="21" xfId="0" applyNumberFormat="1" applyFont="1" applyFill="1" applyBorder="1" applyAlignment="1">
      <alignment horizontal="left" vertical="center" wrapText="1"/>
    </xf>
    <xf numFmtId="193" fontId="4" fillId="33" borderId="20" xfId="60" applyNumberFormat="1" applyFont="1" applyFill="1" applyBorder="1" applyAlignment="1">
      <alignment horizontal="center" vertical="center"/>
    </xf>
    <xf numFmtId="199" fontId="4" fillId="0" borderId="22" xfId="0" applyNumberFormat="1" applyFont="1" applyFill="1" applyBorder="1" applyAlignment="1">
      <alignment horizontal="center" vertical="center"/>
    </xf>
    <xf numFmtId="43" fontId="19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 wrapText="1"/>
      <protection locked="0"/>
    </xf>
    <xf numFmtId="3" fontId="11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2"/>
      <protection locked="0"/>
    </xf>
    <xf numFmtId="1" fontId="4" fillId="0" borderId="25" xfId="57" applyNumberFormat="1" applyFont="1" applyFill="1" applyBorder="1" applyAlignment="1" applyProtection="1">
      <alignment horizontal="center" vertical="center" wrapText="1"/>
      <protection locked="0"/>
    </xf>
    <xf numFmtId="3" fontId="3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11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1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49" fontId="12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 wrapText="1"/>
    </xf>
    <xf numFmtId="175" fontId="4" fillId="33" borderId="23" xfId="60" applyNumberFormat="1" applyFont="1" applyFill="1" applyBorder="1" applyAlignment="1">
      <alignment horizontal="center" vertical="center"/>
    </xf>
    <xf numFmtId="176" fontId="4" fillId="33" borderId="23" xfId="6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PageLayoutView="0" workbookViewId="0" topLeftCell="A1">
      <pane xSplit="2" ySplit="9" topLeftCell="I10" activePane="bottomRight" state="frozen"/>
      <selection pane="topLeft" activeCell="B3" sqref="B3"/>
      <selection pane="topRight" activeCell="B3" sqref="B3"/>
      <selection pane="bottomLeft" activeCell="B3" sqref="B3"/>
      <selection pane="bottomRight" activeCell="O3" sqref="O3:Q3"/>
    </sheetView>
  </sheetViews>
  <sheetFormatPr defaultColWidth="9.00390625" defaultRowHeight="12.75"/>
  <cols>
    <col min="1" max="1" width="3.875" style="0" customWidth="1"/>
    <col min="2" max="2" width="38.25390625" style="0" customWidth="1"/>
    <col min="3" max="3" width="18.75390625" style="0" customWidth="1"/>
    <col min="4" max="4" width="16.625" style="0" customWidth="1"/>
    <col min="5" max="5" width="16.75390625" style="0" customWidth="1"/>
    <col min="6" max="6" width="16.375" style="0" customWidth="1"/>
    <col min="7" max="7" width="16.875" style="0" customWidth="1"/>
    <col min="8" max="8" width="16.625" style="0" customWidth="1"/>
    <col min="9" max="9" width="15.875" style="0" customWidth="1"/>
    <col min="10" max="10" width="14.75390625" style="0" customWidth="1"/>
    <col min="11" max="11" width="16.125" style="0" customWidth="1"/>
    <col min="12" max="12" width="13.75390625" style="0" customWidth="1"/>
    <col min="13" max="13" width="15.00390625" style="0" customWidth="1"/>
    <col min="14" max="14" width="16.375" style="0" customWidth="1"/>
    <col min="15" max="15" width="13.625" style="0" customWidth="1"/>
    <col min="16" max="16" width="16.25390625" style="0" customWidth="1"/>
    <col min="17" max="17" width="13.375" style="0" customWidth="1"/>
    <col min="18" max="18" width="16.875" style="0" customWidth="1"/>
    <col min="19" max="19" width="18.125" style="0" customWidth="1"/>
    <col min="20" max="20" width="21.375" style="0" customWidth="1"/>
    <col min="21" max="21" width="16.625" style="0" customWidth="1"/>
    <col min="22" max="22" width="8.375" style="0" customWidth="1"/>
  </cols>
  <sheetData>
    <row r="1" ht="74.25" customHeight="1">
      <c r="S1" s="1"/>
    </row>
    <row r="2" ht="12.75">
      <c r="S2" s="1"/>
    </row>
    <row r="3" spans="15:19" ht="12.75">
      <c r="O3" s="100" t="s">
        <v>51</v>
      </c>
      <c r="P3" s="100"/>
      <c r="Q3" s="100"/>
      <c r="S3" s="1"/>
    </row>
    <row r="4" spans="15:19" ht="12.75">
      <c r="O4" s="100" t="s">
        <v>48</v>
      </c>
      <c r="P4" s="100"/>
      <c r="Q4" s="100"/>
      <c r="S4" s="1"/>
    </row>
    <row r="5" spans="15:19" ht="12.75">
      <c r="O5" s="100" t="s">
        <v>49</v>
      </c>
      <c r="P5" s="100"/>
      <c r="Q5" s="100"/>
      <c r="S5" s="1"/>
    </row>
    <row r="6" spans="10:19" ht="15">
      <c r="J6" s="2"/>
      <c r="O6" s="100" t="s">
        <v>50</v>
      </c>
      <c r="P6" s="100"/>
      <c r="Q6" s="100"/>
      <c r="S6" s="1"/>
    </row>
    <row r="7" spans="2:22" ht="47.25">
      <c r="B7" s="82" t="s">
        <v>40</v>
      </c>
      <c r="C7" s="4"/>
      <c r="D7" s="5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4"/>
      <c r="R7" s="6"/>
      <c r="S7" s="7"/>
      <c r="T7" s="8"/>
      <c r="U7" s="8"/>
      <c r="V7" s="8"/>
    </row>
    <row r="8" spans="2:22" ht="18">
      <c r="B8" s="3"/>
      <c r="C8" s="4"/>
      <c r="D8" s="5"/>
      <c r="E8" s="4"/>
      <c r="F8" s="4"/>
      <c r="G8" s="4"/>
      <c r="H8" s="5"/>
      <c r="I8" s="4"/>
      <c r="J8" s="4"/>
      <c r="K8" s="4"/>
      <c r="L8" s="4"/>
      <c r="M8" s="4"/>
      <c r="N8" s="4"/>
      <c r="O8" s="4"/>
      <c r="P8" s="4"/>
      <c r="Q8" s="4"/>
      <c r="R8" s="6"/>
      <c r="S8" s="7"/>
      <c r="T8" s="8"/>
      <c r="U8" s="8"/>
      <c r="V8" s="8"/>
    </row>
    <row r="9" spans="2:26" ht="33.75" customHeight="1" thickBot="1">
      <c r="B9" s="9" t="s">
        <v>0</v>
      </c>
      <c r="C9" s="10" t="s">
        <v>1</v>
      </c>
      <c r="D9" s="10" t="s">
        <v>2</v>
      </c>
      <c r="E9" s="10" t="s">
        <v>3</v>
      </c>
      <c r="F9" s="10" t="s">
        <v>4</v>
      </c>
      <c r="G9" s="10" t="s">
        <v>5</v>
      </c>
      <c r="H9" s="10" t="s">
        <v>6</v>
      </c>
      <c r="I9" s="10" t="s">
        <v>7</v>
      </c>
      <c r="J9" s="10" t="s">
        <v>8</v>
      </c>
      <c r="K9" s="10" t="s">
        <v>9</v>
      </c>
      <c r="L9" s="10" t="s">
        <v>10</v>
      </c>
      <c r="M9" s="10" t="s">
        <v>11</v>
      </c>
      <c r="N9" s="10" t="s">
        <v>32</v>
      </c>
      <c r="O9" s="10" t="s">
        <v>12</v>
      </c>
      <c r="P9" s="10" t="s">
        <v>13</v>
      </c>
      <c r="Q9" s="10" t="s">
        <v>14</v>
      </c>
      <c r="R9" s="10" t="s">
        <v>15</v>
      </c>
      <c r="S9" s="11" t="s">
        <v>16</v>
      </c>
      <c r="T9" s="12"/>
      <c r="U9" s="12"/>
      <c r="V9" s="12"/>
      <c r="W9" s="13"/>
      <c r="X9" s="13"/>
      <c r="Y9" s="13"/>
      <c r="Z9" s="13"/>
    </row>
    <row r="10" spans="2:26" ht="6.75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6"/>
      <c r="T10" s="12"/>
      <c r="U10" s="12"/>
      <c r="V10" s="12"/>
      <c r="W10" s="13"/>
      <c r="X10" s="13"/>
      <c r="Y10" s="13"/>
      <c r="Z10" s="13"/>
    </row>
    <row r="11" spans="2:26" ht="33.75" customHeight="1">
      <c r="B11" s="17" t="s">
        <v>17</v>
      </c>
      <c r="C11" s="18">
        <v>28331227</v>
      </c>
      <c r="D11" s="18">
        <v>6296012</v>
      </c>
      <c r="E11" s="18">
        <v>5182167</v>
      </c>
      <c r="F11" s="18">
        <v>11277263</v>
      </c>
      <c r="G11" s="18">
        <v>36850527</v>
      </c>
      <c r="H11" s="18">
        <v>3091827</v>
      </c>
      <c r="I11" s="18">
        <v>10863482</v>
      </c>
      <c r="J11" s="18">
        <v>13446861</v>
      </c>
      <c r="K11" s="18">
        <v>140917444</v>
      </c>
      <c r="L11" s="18">
        <v>1082050</v>
      </c>
      <c r="M11" s="18">
        <v>3065543</v>
      </c>
      <c r="N11" s="18">
        <v>16884054</v>
      </c>
      <c r="O11" s="18">
        <v>4582198</v>
      </c>
      <c r="P11" s="18">
        <v>6917207</v>
      </c>
      <c r="Q11" s="18">
        <v>2532124</v>
      </c>
      <c r="R11" s="18">
        <v>53615834</v>
      </c>
      <c r="S11" s="19">
        <f>SUM(C11:R11)</f>
        <v>344935820</v>
      </c>
      <c r="T11" s="20"/>
      <c r="U11" s="21"/>
      <c r="V11" s="12"/>
      <c r="W11" s="13"/>
      <c r="X11" s="13"/>
      <c r="Y11" s="13"/>
      <c r="Z11" s="13"/>
    </row>
    <row r="12" spans="2:26" ht="22.5" customHeight="1">
      <c r="B12" s="22" t="s">
        <v>18</v>
      </c>
      <c r="C12" s="23">
        <v>0.1</v>
      </c>
      <c r="D12" s="23">
        <v>0.1</v>
      </c>
      <c r="E12" s="23">
        <v>0.1</v>
      </c>
      <c r="F12" s="23">
        <v>0.1</v>
      </c>
      <c r="G12" s="23">
        <v>0.1</v>
      </c>
      <c r="H12" s="23">
        <v>0.1</v>
      </c>
      <c r="I12" s="23">
        <v>0.1</v>
      </c>
      <c r="J12" s="23">
        <v>0.1</v>
      </c>
      <c r="K12" s="23">
        <v>0.1</v>
      </c>
      <c r="L12" s="23">
        <v>0.1</v>
      </c>
      <c r="M12" s="23">
        <v>0.1</v>
      </c>
      <c r="N12" s="23">
        <v>0.1</v>
      </c>
      <c r="O12" s="23">
        <v>0.1</v>
      </c>
      <c r="P12" s="23">
        <v>0.1</v>
      </c>
      <c r="Q12" s="23">
        <v>0.1</v>
      </c>
      <c r="R12" s="23">
        <v>0.1</v>
      </c>
      <c r="S12" s="23"/>
      <c r="T12" s="21"/>
      <c r="U12" s="21"/>
      <c r="V12" s="12"/>
      <c r="W12" s="13"/>
      <c r="X12" s="13"/>
      <c r="Y12" s="13"/>
      <c r="Z12" s="13"/>
    </row>
    <row r="13" spans="2:26" ht="30" customHeight="1">
      <c r="B13" s="24" t="s">
        <v>19</v>
      </c>
      <c r="C13" s="83">
        <f aca="true" t="shared" si="0" ref="C13:R13">C11*C12</f>
        <v>2833122.7</v>
      </c>
      <c r="D13" s="83">
        <f t="shared" si="0"/>
        <v>629601.2000000001</v>
      </c>
      <c r="E13" s="83">
        <f t="shared" si="0"/>
        <v>518216.7</v>
      </c>
      <c r="F13" s="83">
        <f t="shared" si="0"/>
        <v>1127726.3</v>
      </c>
      <c r="G13" s="83">
        <f t="shared" si="0"/>
        <v>3685052.7</v>
      </c>
      <c r="H13" s="83">
        <f t="shared" si="0"/>
        <v>309182.7</v>
      </c>
      <c r="I13" s="83">
        <f t="shared" si="0"/>
        <v>1086348.2</v>
      </c>
      <c r="J13" s="83">
        <f t="shared" si="0"/>
        <v>1344686.1</v>
      </c>
      <c r="K13" s="83">
        <f t="shared" si="0"/>
        <v>14091744.4</v>
      </c>
      <c r="L13" s="83">
        <f t="shared" si="0"/>
        <v>108205</v>
      </c>
      <c r="M13" s="83">
        <f t="shared" si="0"/>
        <v>306554.3</v>
      </c>
      <c r="N13" s="83">
        <f t="shared" si="0"/>
        <v>1688405.4000000001</v>
      </c>
      <c r="O13" s="83">
        <f t="shared" si="0"/>
        <v>458219.80000000005</v>
      </c>
      <c r="P13" s="83">
        <f t="shared" si="0"/>
        <v>691720.7000000001</v>
      </c>
      <c r="Q13" s="83">
        <f t="shared" si="0"/>
        <v>253212.40000000002</v>
      </c>
      <c r="R13" s="83">
        <f t="shared" si="0"/>
        <v>5361583.4</v>
      </c>
      <c r="S13" s="19">
        <f>C13+D13+E13+F13+G13+H13+I13+J13+K13+L13+M13+N13+O13+P13+Q13+R13</f>
        <v>34493582</v>
      </c>
      <c r="T13" s="21"/>
      <c r="U13" s="21"/>
      <c r="V13" s="12"/>
      <c r="W13" s="13"/>
      <c r="X13" s="13"/>
      <c r="Y13" s="13"/>
      <c r="Z13" s="13"/>
    </row>
    <row r="14" spans="1:26" ht="38.25" customHeight="1">
      <c r="A14" s="89"/>
      <c r="B14" s="90" t="s">
        <v>38</v>
      </c>
      <c r="C14" s="91">
        <v>803900</v>
      </c>
      <c r="D14" s="91">
        <v>740700</v>
      </c>
      <c r="E14" s="91">
        <v>400800</v>
      </c>
      <c r="F14" s="91">
        <v>696700</v>
      </c>
      <c r="G14" s="91">
        <v>680100</v>
      </c>
      <c r="H14" s="91">
        <v>503700</v>
      </c>
      <c r="I14" s="91">
        <v>529800</v>
      </c>
      <c r="J14" s="91">
        <v>611300</v>
      </c>
      <c r="K14" s="91">
        <v>2494900</v>
      </c>
      <c r="L14" s="91">
        <v>268200</v>
      </c>
      <c r="M14" s="91">
        <v>596700</v>
      </c>
      <c r="N14" s="91">
        <v>726800</v>
      </c>
      <c r="O14" s="91">
        <v>342100</v>
      </c>
      <c r="P14" s="91">
        <v>568500</v>
      </c>
      <c r="Q14" s="91">
        <v>337100</v>
      </c>
      <c r="R14" s="91">
        <v>1496900</v>
      </c>
      <c r="S14" s="19">
        <f>C14+D14+E14+F14+G14+H14+I14+J14+K14+L14+M14+N14+O14+P14+Q14+R14</f>
        <v>11798200</v>
      </c>
      <c r="T14" s="21"/>
      <c r="U14" s="21"/>
      <c r="V14" s="12"/>
      <c r="W14" s="13"/>
      <c r="X14" s="13"/>
      <c r="Y14" s="13"/>
      <c r="Z14" s="13"/>
    </row>
    <row r="15" spans="2:26" ht="27" customHeight="1">
      <c r="B15" s="17" t="s">
        <v>20</v>
      </c>
      <c r="C15" s="18">
        <v>538</v>
      </c>
      <c r="D15" s="18"/>
      <c r="E15" s="18"/>
      <c r="F15" s="18"/>
      <c r="G15" s="18">
        <v>740</v>
      </c>
      <c r="H15" s="18"/>
      <c r="I15" s="18"/>
      <c r="J15" s="18"/>
      <c r="K15" s="18">
        <v>82357</v>
      </c>
      <c r="L15" s="18"/>
      <c r="M15" s="18"/>
      <c r="N15" s="18"/>
      <c r="O15" s="18"/>
      <c r="P15" s="18"/>
      <c r="Q15" s="18"/>
      <c r="R15" s="18">
        <v>67</v>
      </c>
      <c r="S15" s="19">
        <f>SUM(C15:R15)</f>
        <v>83702</v>
      </c>
      <c r="T15" s="21"/>
      <c r="U15" s="21"/>
      <c r="V15" s="12"/>
      <c r="W15" s="13"/>
      <c r="X15" s="13"/>
      <c r="Y15" s="13"/>
      <c r="Z15" s="13"/>
    </row>
    <row r="16" spans="2:26" ht="27" customHeight="1">
      <c r="B16" s="22" t="s">
        <v>18</v>
      </c>
      <c r="C16" s="23">
        <v>0.5</v>
      </c>
      <c r="D16" s="23">
        <v>0.5</v>
      </c>
      <c r="E16" s="23">
        <v>0.5</v>
      </c>
      <c r="F16" s="23">
        <v>0.5</v>
      </c>
      <c r="G16" s="23">
        <v>0.5</v>
      </c>
      <c r="H16" s="23">
        <v>0.5</v>
      </c>
      <c r="I16" s="23">
        <v>0.5</v>
      </c>
      <c r="J16" s="23">
        <v>0.5</v>
      </c>
      <c r="K16" s="23">
        <v>0.5</v>
      </c>
      <c r="L16" s="23">
        <v>0.5</v>
      </c>
      <c r="M16" s="23">
        <v>0.5</v>
      </c>
      <c r="N16" s="23">
        <v>0.5</v>
      </c>
      <c r="O16" s="23">
        <v>0.5</v>
      </c>
      <c r="P16" s="23">
        <v>0.5</v>
      </c>
      <c r="Q16" s="23">
        <v>0.5</v>
      </c>
      <c r="R16" s="23">
        <v>0.5</v>
      </c>
      <c r="S16" s="88"/>
      <c r="T16" s="21"/>
      <c r="U16" s="21"/>
      <c r="V16" s="12"/>
      <c r="W16" s="13"/>
      <c r="X16" s="13"/>
      <c r="Y16" s="13"/>
      <c r="Z16" s="13"/>
    </row>
    <row r="17" spans="2:26" ht="36.75" customHeight="1">
      <c r="B17" s="84" t="s">
        <v>37</v>
      </c>
      <c r="C17" s="85">
        <f aca="true" t="shared" si="1" ref="C17:R17">C15*C16</f>
        <v>269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370</v>
      </c>
      <c r="H17" s="85">
        <f t="shared" si="1"/>
        <v>0</v>
      </c>
      <c r="I17" s="85">
        <f t="shared" si="1"/>
        <v>0</v>
      </c>
      <c r="J17" s="85">
        <f t="shared" si="1"/>
        <v>0</v>
      </c>
      <c r="K17" s="85">
        <f t="shared" si="1"/>
        <v>41178.5</v>
      </c>
      <c r="L17" s="85">
        <f t="shared" si="1"/>
        <v>0</v>
      </c>
      <c r="M17" s="85">
        <f t="shared" si="1"/>
        <v>0</v>
      </c>
      <c r="N17" s="85">
        <f t="shared" si="1"/>
        <v>0</v>
      </c>
      <c r="O17" s="85">
        <f t="shared" si="1"/>
        <v>0</v>
      </c>
      <c r="P17" s="85">
        <f t="shared" si="1"/>
        <v>0</v>
      </c>
      <c r="Q17" s="85">
        <f t="shared" si="1"/>
        <v>0</v>
      </c>
      <c r="R17" s="85">
        <f t="shared" si="1"/>
        <v>33.5</v>
      </c>
      <c r="S17" s="19">
        <v>41852</v>
      </c>
      <c r="T17" s="21"/>
      <c r="U17" s="21"/>
      <c r="V17" s="12"/>
      <c r="W17" s="13"/>
      <c r="X17" s="13"/>
      <c r="Y17" s="13"/>
      <c r="Z17" s="13"/>
    </row>
    <row r="18" spans="2:33" ht="32.25" customHeight="1">
      <c r="B18" s="24" t="s">
        <v>21</v>
      </c>
      <c r="C18" s="25">
        <v>93000</v>
      </c>
      <c r="D18" s="25">
        <v>56000</v>
      </c>
      <c r="E18" s="25">
        <v>27000</v>
      </c>
      <c r="F18" s="25">
        <v>12000</v>
      </c>
      <c r="G18" s="25">
        <v>202000</v>
      </c>
      <c r="H18" s="25">
        <v>26000</v>
      </c>
      <c r="I18" s="25">
        <v>16000</v>
      </c>
      <c r="J18" s="25">
        <v>30000</v>
      </c>
      <c r="K18" s="83">
        <v>981000</v>
      </c>
      <c r="L18" s="25">
        <v>24000</v>
      </c>
      <c r="M18" s="25">
        <v>11000</v>
      </c>
      <c r="N18" s="25">
        <v>69000</v>
      </c>
      <c r="O18" s="25">
        <v>2000</v>
      </c>
      <c r="P18" s="25">
        <v>30000</v>
      </c>
      <c r="Q18" s="25">
        <v>4000</v>
      </c>
      <c r="R18" s="25">
        <v>395000</v>
      </c>
      <c r="S18" s="19">
        <f>C18+D18+E18+F18+G18+H18+I18+J18+K18+L18+M18+N18+O18+P18+Q18+R18</f>
        <v>1978000</v>
      </c>
      <c r="T18" s="20"/>
      <c r="U18" s="20"/>
      <c r="V18" s="26"/>
      <c r="W18" s="27"/>
      <c r="X18" s="27"/>
      <c r="Y18" s="27"/>
      <c r="Z18" s="27"/>
      <c r="AA18" s="1"/>
      <c r="AB18" s="1"/>
      <c r="AC18" s="1"/>
      <c r="AD18" s="1"/>
      <c r="AE18" s="1"/>
      <c r="AF18" s="1"/>
      <c r="AG18" s="1"/>
    </row>
    <row r="19" spans="2:33" ht="30" customHeight="1">
      <c r="B19" s="28" t="s">
        <v>22</v>
      </c>
      <c r="C19" s="29">
        <v>1033253</v>
      </c>
      <c r="D19" s="29">
        <v>553749</v>
      </c>
      <c r="E19" s="29">
        <v>434669</v>
      </c>
      <c r="F19" s="29">
        <v>215875</v>
      </c>
      <c r="G19" s="29">
        <v>507548</v>
      </c>
      <c r="H19" s="29">
        <v>240504</v>
      </c>
      <c r="I19" s="29">
        <v>38490</v>
      </c>
      <c r="J19" s="29">
        <v>798071</v>
      </c>
      <c r="K19" s="87">
        <v>8177934</v>
      </c>
      <c r="L19" s="29">
        <v>422972</v>
      </c>
      <c r="M19" s="29">
        <v>299210</v>
      </c>
      <c r="N19" s="29">
        <v>806352</v>
      </c>
      <c r="O19" s="29">
        <v>77418</v>
      </c>
      <c r="P19" s="29">
        <v>564048</v>
      </c>
      <c r="Q19" s="29">
        <v>110073</v>
      </c>
      <c r="R19" s="29">
        <v>5176355</v>
      </c>
      <c r="S19" s="19">
        <f>C19+D19+E19+F19+G19+H19+I19+J19+K19+L19+M19+N19+O19+P19+Q19+R19</f>
        <v>19456521</v>
      </c>
      <c r="T19" s="20"/>
      <c r="U19" s="20"/>
      <c r="V19" s="26"/>
      <c r="W19" s="27"/>
      <c r="X19" s="27"/>
      <c r="Y19" s="27"/>
      <c r="Z19" s="27"/>
      <c r="AA19" s="1"/>
      <c r="AB19" s="1"/>
      <c r="AC19" s="1"/>
      <c r="AD19" s="1"/>
      <c r="AE19" s="1"/>
      <c r="AF19" s="1"/>
      <c r="AG19" s="1"/>
    </row>
    <row r="20" spans="2:26" ht="25.5" customHeight="1">
      <c r="B20" s="28" t="s">
        <v>39</v>
      </c>
      <c r="C20" s="29">
        <v>11901</v>
      </c>
      <c r="D20" s="29">
        <v>5797</v>
      </c>
      <c r="E20" s="29">
        <v>10794</v>
      </c>
      <c r="F20" s="29">
        <v>15573</v>
      </c>
      <c r="G20" s="29">
        <v>44697</v>
      </c>
      <c r="H20" s="29">
        <v>5966</v>
      </c>
      <c r="I20" s="29">
        <v>5735</v>
      </c>
      <c r="J20" s="29">
        <v>8818</v>
      </c>
      <c r="K20" s="29">
        <v>0</v>
      </c>
      <c r="L20" s="29">
        <v>38073</v>
      </c>
      <c r="M20" s="29">
        <v>18138</v>
      </c>
      <c r="N20" s="29">
        <v>9050</v>
      </c>
      <c r="O20" s="29">
        <v>1687</v>
      </c>
      <c r="P20" s="29">
        <v>13703</v>
      </c>
      <c r="Q20" s="29">
        <v>1862</v>
      </c>
      <c r="R20" s="29">
        <v>105696</v>
      </c>
      <c r="S20" s="19">
        <f>C20+D20+E20+F20+G20+H20+I20+J20+K20+L20+M20+N20+O20+P20+Q20+R20</f>
        <v>297490</v>
      </c>
      <c r="T20" s="20"/>
      <c r="U20" s="20"/>
      <c r="V20" s="12"/>
      <c r="W20" s="13"/>
      <c r="X20" s="13"/>
      <c r="Y20" s="13"/>
      <c r="Z20" s="13"/>
    </row>
    <row r="21" spans="2:26" s="34" customFormat="1" ht="25.5" customHeight="1">
      <c r="B21" s="30" t="s">
        <v>23</v>
      </c>
      <c r="C21" s="86">
        <f>C13+C17+C18+C19+C20+C14</f>
        <v>4775445.7</v>
      </c>
      <c r="D21" s="86">
        <f aca="true" t="shared" si="2" ref="D21:S21">D13+D17+D18+D19+D20+D14</f>
        <v>1985847.2000000002</v>
      </c>
      <c r="E21" s="86">
        <f t="shared" si="2"/>
        <v>1391479.7</v>
      </c>
      <c r="F21" s="86">
        <f t="shared" si="2"/>
        <v>2067874.3</v>
      </c>
      <c r="G21" s="86">
        <f t="shared" si="2"/>
        <v>5119767.7</v>
      </c>
      <c r="H21" s="86">
        <f t="shared" si="2"/>
        <v>1085352.7</v>
      </c>
      <c r="I21" s="86">
        <f t="shared" si="2"/>
        <v>1676373.2</v>
      </c>
      <c r="J21" s="86">
        <f t="shared" si="2"/>
        <v>2792875.1</v>
      </c>
      <c r="K21" s="86">
        <f t="shared" si="2"/>
        <v>25786756.9</v>
      </c>
      <c r="L21" s="86">
        <f t="shared" si="2"/>
        <v>861450</v>
      </c>
      <c r="M21" s="86">
        <f t="shared" si="2"/>
        <v>1231602.3</v>
      </c>
      <c r="N21" s="86">
        <f t="shared" si="2"/>
        <v>3299607.4000000004</v>
      </c>
      <c r="O21" s="86">
        <f t="shared" si="2"/>
        <v>881424.8</v>
      </c>
      <c r="P21" s="86">
        <f t="shared" si="2"/>
        <v>1867971.7000000002</v>
      </c>
      <c r="Q21" s="86">
        <f t="shared" si="2"/>
        <v>706247.4</v>
      </c>
      <c r="R21" s="86">
        <f t="shared" si="2"/>
        <v>12535567.9</v>
      </c>
      <c r="S21" s="86">
        <f t="shared" si="2"/>
        <v>68065645</v>
      </c>
      <c r="T21" s="31"/>
      <c r="U21" s="31"/>
      <c r="V21" s="32"/>
      <c r="W21" s="33"/>
      <c r="X21" s="33"/>
      <c r="Y21" s="33"/>
      <c r="Z21" s="33"/>
    </row>
    <row r="22" spans="2:25" s="41" customFormat="1" ht="30.75" customHeight="1">
      <c r="B22" s="35" t="s">
        <v>47</v>
      </c>
      <c r="C22" s="36">
        <v>1455</v>
      </c>
      <c r="D22" s="36">
        <v>988</v>
      </c>
      <c r="E22" s="36">
        <v>660</v>
      </c>
      <c r="F22" s="36">
        <v>972</v>
      </c>
      <c r="G22" s="36">
        <v>2698</v>
      </c>
      <c r="H22" s="36">
        <v>573</v>
      </c>
      <c r="I22" s="36">
        <v>1059</v>
      </c>
      <c r="J22" s="36">
        <v>942</v>
      </c>
      <c r="K22" s="36">
        <v>10484</v>
      </c>
      <c r="L22" s="36">
        <v>345</v>
      </c>
      <c r="M22" s="36">
        <v>551</v>
      </c>
      <c r="N22" s="36">
        <v>1340</v>
      </c>
      <c r="O22" s="36">
        <v>484</v>
      </c>
      <c r="P22" s="36">
        <v>1039</v>
      </c>
      <c r="Q22" s="36">
        <v>477</v>
      </c>
      <c r="R22" s="36">
        <v>4181</v>
      </c>
      <c r="S22" s="37">
        <f>SUM(C22:R22)</f>
        <v>28248</v>
      </c>
      <c r="T22" s="38"/>
      <c r="U22" s="38"/>
      <c r="V22" s="39"/>
      <c r="W22" s="40"/>
      <c r="X22" s="40"/>
      <c r="Y22" s="40"/>
    </row>
    <row r="23" spans="2:25" ht="24" customHeight="1">
      <c r="B23" s="42" t="s">
        <v>24</v>
      </c>
      <c r="C23" s="43">
        <f aca="true" t="shared" si="3" ref="C23:S23">C21/C22</f>
        <v>3282.0932646048113</v>
      </c>
      <c r="D23" s="43">
        <f t="shared" si="3"/>
        <v>2009.9668016194335</v>
      </c>
      <c r="E23" s="43">
        <f t="shared" si="3"/>
        <v>2108.3025757575756</v>
      </c>
      <c r="F23" s="43">
        <f t="shared" si="3"/>
        <v>2127.442695473251</v>
      </c>
      <c r="G23" s="43">
        <f t="shared" si="3"/>
        <v>1897.615900667161</v>
      </c>
      <c r="H23" s="43">
        <f t="shared" si="3"/>
        <v>1894.1582897033159</v>
      </c>
      <c r="I23" s="43">
        <f t="shared" si="3"/>
        <v>1582.9775259678943</v>
      </c>
      <c r="J23" s="43">
        <f t="shared" si="3"/>
        <v>2964.8355626326966</v>
      </c>
      <c r="K23" s="43">
        <f t="shared" si="3"/>
        <v>2459.6296165585654</v>
      </c>
      <c r="L23" s="43">
        <f t="shared" si="3"/>
        <v>2496.9565217391305</v>
      </c>
      <c r="M23" s="43">
        <f t="shared" si="3"/>
        <v>2235.212885662432</v>
      </c>
      <c r="N23" s="43">
        <f t="shared" si="3"/>
        <v>2462.3935820895526</v>
      </c>
      <c r="O23" s="43">
        <f t="shared" si="3"/>
        <v>1821.1256198347107</v>
      </c>
      <c r="P23" s="43">
        <f t="shared" si="3"/>
        <v>1797.8553416746875</v>
      </c>
      <c r="Q23" s="43">
        <f t="shared" si="3"/>
        <v>1480.6025157232705</v>
      </c>
      <c r="R23" s="43">
        <f t="shared" si="3"/>
        <v>2998.222410906482</v>
      </c>
      <c r="S23" s="44">
        <f t="shared" si="3"/>
        <v>2409.5739521382043</v>
      </c>
      <c r="T23" s="45"/>
      <c r="U23" s="45"/>
      <c r="V23" s="46"/>
      <c r="W23" s="47"/>
      <c r="X23" s="47"/>
      <c r="Y23" s="47"/>
    </row>
    <row r="24" spans="2:25" ht="24" customHeight="1">
      <c r="B24" s="42" t="s">
        <v>25</v>
      </c>
      <c r="C24" s="48">
        <f>(C21/C22)/(S21/S22)</f>
        <v>1.3621052226649246</v>
      </c>
      <c r="D24" s="48">
        <f>(D21/D22)/(S21/S22)</f>
        <v>0.8341585863491893</v>
      </c>
      <c r="E24" s="48">
        <f>(E21/E22)/(S21/S22)</f>
        <v>0.8749690267388196</v>
      </c>
      <c r="F24" s="48">
        <f>(F21/F22)/(S21/S22)</f>
        <v>0.8829123893812864</v>
      </c>
      <c r="G24" s="48">
        <f>(G21/G22)/(S21/S22)</f>
        <v>0.7875317123939098</v>
      </c>
      <c r="H24" s="48">
        <f>(H21/H22)/(S21/S22)</f>
        <v>0.7860967653731816</v>
      </c>
      <c r="I24" s="48">
        <f>(I21/I22)/(S21/S22)</f>
        <v>0.6569532861040409</v>
      </c>
      <c r="J24" s="48">
        <f>(J21/J22)/(S21/S22)</f>
        <v>1.2304397464131636</v>
      </c>
      <c r="K24" s="48">
        <f>(K21/K22)/(S21/S22)</f>
        <v>1.0207736576733588</v>
      </c>
      <c r="L24" s="48">
        <f>(L21/L22)/(S21/S22)</f>
        <v>1.036264738637046</v>
      </c>
      <c r="M24" s="48">
        <f>(M21/M22)/(S21/S22)</f>
        <v>0.9276382174031024</v>
      </c>
      <c r="N24" s="48">
        <f>(N21/N22)/(S21/S22)</f>
        <v>1.0219207341216805</v>
      </c>
      <c r="O24" s="48">
        <f>(O21/O22)/(S21/S22)</f>
        <v>0.7557873947876482</v>
      </c>
      <c r="P24" s="48">
        <f>(P21/P22)/(S21/S22)</f>
        <v>0.7461299704370182</v>
      </c>
      <c r="Q24" s="48">
        <f>(Q21/Q22)/(S21/S22)</f>
        <v>0.6144665177880992</v>
      </c>
      <c r="R24" s="48">
        <f>(R21/R22)/(S21/S22)</f>
        <v>1.2442956599219226</v>
      </c>
      <c r="S24" s="49">
        <f>S23/$S$23</f>
        <v>1</v>
      </c>
      <c r="T24" s="45"/>
      <c r="U24" s="45"/>
      <c r="V24" s="46"/>
      <c r="W24" s="47"/>
      <c r="X24" s="47"/>
      <c r="Y24" s="47"/>
    </row>
    <row r="25" spans="2:25" ht="24" customHeight="1">
      <c r="B25" s="50" t="s">
        <v>26</v>
      </c>
      <c r="C25" s="51">
        <v>0.998</v>
      </c>
      <c r="D25" s="51">
        <v>1.006</v>
      </c>
      <c r="E25" s="51">
        <v>1.015</v>
      </c>
      <c r="F25" s="51">
        <v>1.003</v>
      </c>
      <c r="G25" s="51">
        <v>0.989</v>
      </c>
      <c r="H25" s="51">
        <v>1.016</v>
      </c>
      <c r="I25" s="51">
        <v>0.997</v>
      </c>
      <c r="J25" s="51">
        <v>1.009</v>
      </c>
      <c r="K25" s="51">
        <v>0.996</v>
      </c>
      <c r="L25" s="51">
        <v>1.035</v>
      </c>
      <c r="M25" s="51">
        <v>1.018</v>
      </c>
      <c r="N25" s="51">
        <v>1.019</v>
      </c>
      <c r="O25" s="51">
        <v>1.017</v>
      </c>
      <c r="P25" s="51">
        <v>1.001</v>
      </c>
      <c r="Q25" s="51">
        <v>1.018</v>
      </c>
      <c r="R25" s="51">
        <v>0.992</v>
      </c>
      <c r="S25" s="52">
        <v>1</v>
      </c>
      <c r="T25" s="53"/>
      <c r="U25" s="53"/>
      <c r="V25" s="47"/>
      <c r="W25" s="47"/>
      <c r="X25" s="47"/>
      <c r="Y25" s="47"/>
    </row>
    <row r="26" spans="2:25" s="57" customFormat="1" ht="24" customHeight="1">
      <c r="B26" s="54" t="s">
        <v>27</v>
      </c>
      <c r="C26" s="76">
        <f aca="true" t="shared" si="4" ref="C26:S26">C24/C25</f>
        <v>1.3648348924498244</v>
      </c>
      <c r="D26" s="76">
        <f t="shared" si="4"/>
        <v>0.8291834854365698</v>
      </c>
      <c r="E26" s="76">
        <f t="shared" si="4"/>
        <v>0.8620384499889849</v>
      </c>
      <c r="F26" s="76">
        <f t="shared" si="4"/>
        <v>0.8802715746573145</v>
      </c>
      <c r="G26" s="76">
        <f t="shared" si="4"/>
        <v>0.796290912430647</v>
      </c>
      <c r="H26" s="76">
        <f t="shared" si="4"/>
        <v>0.7737172887531315</v>
      </c>
      <c r="I26" s="76">
        <f t="shared" si="4"/>
        <v>0.65893007633304</v>
      </c>
      <c r="J26" s="76">
        <f t="shared" si="4"/>
        <v>1.2194645653252365</v>
      </c>
      <c r="K26" s="76">
        <f t="shared" si="4"/>
        <v>1.0248731502744566</v>
      </c>
      <c r="L26" s="76">
        <f t="shared" si="4"/>
        <v>1.001221969697629</v>
      </c>
      <c r="M26" s="76">
        <f t="shared" si="4"/>
        <v>0.9112359699441084</v>
      </c>
      <c r="N26" s="76">
        <f t="shared" si="4"/>
        <v>1.002866274898607</v>
      </c>
      <c r="O26" s="76">
        <f t="shared" si="4"/>
        <v>0.7431537805188282</v>
      </c>
      <c r="P26" s="76">
        <f t="shared" si="4"/>
        <v>0.7453845858511672</v>
      </c>
      <c r="Q26" s="76">
        <f t="shared" si="4"/>
        <v>0.6036016874146358</v>
      </c>
      <c r="R26" s="76">
        <f t="shared" si="4"/>
        <v>1.2543303023406478</v>
      </c>
      <c r="S26" s="76">
        <f t="shared" si="4"/>
        <v>1</v>
      </c>
      <c r="T26" s="55"/>
      <c r="U26" s="55"/>
      <c r="V26" s="56"/>
      <c r="W26" s="56"/>
      <c r="X26" s="56"/>
      <c r="Y26" s="56"/>
    </row>
    <row r="27" spans="2:25" s="57" customFormat="1" ht="28.5" customHeight="1">
      <c r="B27" s="78" t="s">
        <v>36</v>
      </c>
      <c r="C27" s="80">
        <f aca="true" t="shared" si="5" ref="C27:R27">(C37/C22)/($S$21/$S$22)/C25+C26</f>
        <v>1.3648348924498244</v>
      </c>
      <c r="D27" s="80">
        <f t="shared" si="5"/>
        <v>1.065</v>
      </c>
      <c r="E27" s="80">
        <f t="shared" si="5"/>
        <v>1.065</v>
      </c>
      <c r="F27" s="80">
        <f t="shared" si="5"/>
        <v>1.065</v>
      </c>
      <c r="G27" s="80">
        <f t="shared" si="5"/>
        <v>1.065</v>
      </c>
      <c r="H27" s="80">
        <f t="shared" si="5"/>
        <v>1.065</v>
      </c>
      <c r="I27" s="80">
        <f t="shared" si="5"/>
        <v>1.065</v>
      </c>
      <c r="J27" s="80">
        <f t="shared" si="5"/>
        <v>1.2194645653252365</v>
      </c>
      <c r="K27" s="80">
        <f t="shared" si="5"/>
        <v>1.065</v>
      </c>
      <c r="L27" s="80">
        <f t="shared" si="5"/>
        <v>1.065</v>
      </c>
      <c r="M27" s="80">
        <f t="shared" si="5"/>
        <v>1.065</v>
      </c>
      <c r="N27" s="80">
        <f t="shared" si="5"/>
        <v>1.065</v>
      </c>
      <c r="O27" s="80">
        <f t="shared" si="5"/>
        <v>1.065</v>
      </c>
      <c r="P27" s="80">
        <f t="shared" si="5"/>
        <v>1.065</v>
      </c>
      <c r="Q27" s="80">
        <f t="shared" si="5"/>
        <v>1.065</v>
      </c>
      <c r="R27" s="80">
        <f t="shared" si="5"/>
        <v>1.2543303023406478</v>
      </c>
      <c r="S27" s="77"/>
      <c r="T27" s="55"/>
      <c r="U27" s="55"/>
      <c r="V27" s="56"/>
      <c r="W27" s="56"/>
      <c r="X27" s="56"/>
      <c r="Y27" s="56"/>
    </row>
    <row r="28" spans="2:21" ht="24" customHeight="1">
      <c r="B28" s="97" t="s">
        <v>41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5">
        <v>1.065</v>
      </c>
      <c r="T28" s="61"/>
      <c r="U28" s="62"/>
    </row>
    <row r="29" spans="2:21" ht="53.25" customHeight="1">
      <c r="B29" s="93" t="s">
        <v>42</v>
      </c>
      <c r="C29" s="92"/>
      <c r="D29" s="92"/>
      <c r="E29" s="92"/>
      <c r="F29" s="92"/>
      <c r="G29" s="92"/>
      <c r="H29" s="92">
        <v>0.774</v>
      </c>
      <c r="I29" s="92">
        <v>0.659</v>
      </c>
      <c r="J29" s="92"/>
      <c r="K29" s="92"/>
      <c r="L29" s="92"/>
      <c r="M29" s="92"/>
      <c r="N29" s="92"/>
      <c r="O29" s="92">
        <v>0.743</v>
      </c>
      <c r="P29" s="92">
        <v>0.745</v>
      </c>
      <c r="Q29" s="92">
        <v>0.604</v>
      </c>
      <c r="R29" s="92"/>
      <c r="S29" s="95">
        <f>(Q29+P29+O29+I29+H29)/5</f>
        <v>0.7050000000000001</v>
      </c>
      <c r="T29" s="61"/>
      <c r="U29" s="62"/>
    </row>
    <row r="30" spans="2:21" ht="54" customHeight="1">
      <c r="B30" s="93" t="s">
        <v>43</v>
      </c>
      <c r="C30" s="92">
        <v>1.365</v>
      </c>
      <c r="D30" s="92"/>
      <c r="E30" s="92"/>
      <c r="F30" s="92"/>
      <c r="G30" s="92"/>
      <c r="H30" s="92"/>
      <c r="I30" s="92"/>
      <c r="J30" s="92">
        <v>1.219</v>
      </c>
      <c r="K30" s="92">
        <v>1.025</v>
      </c>
      <c r="L30" s="92"/>
      <c r="M30" s="92"/>
      <c r="N30" s="92">
        <v>1.003</v>
      </c>
      <c r="O30" s="92"/>
      <c r="P30" s="92"/>
      <c r="Q30" s="92"/>
      <c r="R30" s="92">
        <v>1.254</v>
      </c>
      <c r="S30" s="95">
        <f>(R30+N30+K30+J30+C30)/5</f>
        <v>1.1732</v>
      </c>
      <c r="T30" s="61"/>
      <c r="U30" s="62"/>
    </row>
    <row r="31" spans="2:21" ht="35.25" customHeight="1">
      <c r="B31" s="93" t="s">
        <v>44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5">
        <f>(S29+S30)/2</f>
        <v>0.9391</v>
      </c>
      <c r="T31" s="61"/>
      <c r="U31" s="62"/>
    </row>
    <row r="32" spans="2:21" ht="42.75" customHeight="1">
      <c r="B32" s="93" t="s">
        <v>45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4">
        <f>1/0.939</f>
        <v>1.0649627263045793</v>
      </c>
      <c r="T32" s="61"/>
      <c r="U32" s="62"/>
    </row>
    <row r="33" spans="2:21" ht="57" customHeight="1">
      <c r="B33" s="96" t="s">
        <v>46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4">
        <v>1.065</v>
      </c>
      <c r="T33" s="61"/>
      <c r="U33" s="62"/>
    </row>
    <row r="34" spans="2:21" ht="24" customHeight="1">
      <c r="B34" s="58" t="s">
        <v>29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/>
      <c r="U34" s="62"/>
    </row>
    <row r="35" spans="2:27" ht="24" customHeight="1">
      <c r="B35" s="63" t="s">
        <v>28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79">
        <v>1.065</v>
      </c>
      <c r="T35" s="65"/>
      <c r="U35" s="66"/>
      <c r="V35" s="47"/>
      <c r="W35" s="47"/>
      <c r="X35" s="47"/>
      <c r="Y35" s="47"/>
      <c r="Z35" s="47"/>
      <c r="AA35" s="47"/>
    </row>
    <row r="36" spans="2:27" ht="39" customHeight="1">
      <c r="B36" s="67" t="s">
        <v>30</v>
      </c>
      <c r="C36" s="68"/>
      <c r="D36" s="68">
        <f aca="true" t="shared" si="6" ref="D36:I36">($S$21/$S$22)*($S$35-D26)*D25*D22</f>
        <v>564767.1153423741</v>
      </c>
      <c r="E36" s="68">
        <f t="shared" si="6"/>
        <v>327615.17392231274</v>
      </c>
      <c r="F36" s="68">
        <f t="shared" si="6"/>
        <v>433951.4920657489</v>
      </c>
      <c r="G36" s="68">
        <f t="shared" si="6"/>
        <v>1727670.2342799425</v>
      </c>
      <c r="H36" s="68">
        <f t="shared" si="6"/>
        <v>408604.6437253396</v>
      </c>
      <c r="I36" s="68">
        <f t="shared" si="6"/>
        <v>1033075.8327948621</v>
      </c>
      <c r="J36" s="68"/>
      <c r="K36" s="68">
        <f aca="true" t="shared" si="7" ref="K36:Q36">($S$21/$S$22)*($S$35-K26)*K25*K22</f>
        <v>1009628.6733224685</v>
      </c>
      <c r="L36" s="68">
        <f t="shared" si="7"/>
        <v>54874.529192133</v>
      </c>
      <c r="M36" s="68">
        <f t="shared" si="7"/>
        <v>207823.3732210119</v>
      </c>
      <c r="N36" s="68">
        <f t="shared" si="7"/>
        <v>204430.94385126248</v>
      </c>
      <c r="O36" s="68">
        <f t="shared" si="7"/>
        <v>381728.8521884343</v>
      </c>
      <c r="P36" s="68">
        <f t="shared" si="7"/>
        <v>800972.4910423763</v>
      </c>
      <c r="Q36" s="68">
        <f t="shared" si="7"/>
        <v>539861.5766359759</v>
      </c>
      <c r="R36" s="68"/>
      <c r="S36" s="71">
        <f>SUM(C36:R36)</f>
        <v>7695004.931584243</v>
      </c>
      <c r="T36" s="81">
        <f>S36-7454600</f>
        <v>240404.93158424273</v>
      </c>
      <c r="U36" s="53"/>
      <c r="V36" s="47"/>
      <c r="W36" s="47"/>
      <c r="X36" s="47"/>
      <c r="Y36" s="47"/>
      <c r="Z36" s="47"/>
      <c r="AA36" s="47"/>
    </row>
    <row r="37" spans="2:21" ht="66" customHeight="1">
      <c r="B37" s="69" t="s">
        <v>31</v>
      </c>
      <c r="C37" s="70">
        <f aca="true" t="shared" si="8" ref="C37:R37">C36</f>
        <v>0</v>
      </c>
      <c r="D37" s="70">
        <f t="shared" si="8"/>
        <v>564767.1153423741</v>
      </c>
      <c r="E37" s="70">
        <f t="shared" si="8"/>
        <v>327615.17392231274</v>
      </c>
      <c r="F37" s="70">
        <f t="shared" si="8"/>
        <v>433951.4920657489</v>
      </c>
      <c r="G37" s="70">
        <f t="shared" si="8"/>
        <v>1727670.2342799425</v>
      </c>
      <c r="H37" s="70">
        <f t="shared" si="8"/>
        <v>408604.6437253396</v>
      </c>
      <c r="I37" s="70">
        <f t="shared" si="8"/>
        <v>1033075.8327948621</v>
      </c>
      <c r="J37" s="70">
        <f t="shared" si="8"/>
        <v>0</v>
      </c>
      <c r="K37" s="70">
        <f t="shared" si="8"/>
        <v>1009628.6733224685</v>
      </c>
      <c r="L37" s="70">
        <f t="shared" si="8"/>
        <v>54874.529192133</v>
      </c>
      <c r="M37" s="70">
        <f t="shared" si="8"/>
        <v>207823.3732210119</v>
      </c>
      <c r="N37" s="70">
        <f t="shared" si="8"/>
        <v>204430.94385126248</v>
      </c>
      <c r="O37" s="70">
        <f t="shared" si="8"/>
        <v>381728.8521884343</v>
      </c>
      <c r="P37" s="70">
        <f t="shared" si="8"/>
        <v>800972.4910423763</v>
      </c>
      <c r="Q37" s="70">
        <f t="shared" si="8"/>
        <v>539861.5766359759</v>
      </c>
      <c r="R37" s="70">
        <f t="shared" si="8"/>
        <v>0</v>
      </c>
      <c r="S37" s="71">
        <f>SUM(C37:R37)</f>
        <v>7695004.931584243</v>
      </c>
      <c r="T37" s="62"/>
      <c r="U37" s="72"/>
    </row>
    <row r="38" spans="2:20" ht="84" customHeight="1">
      <c r="B38" s="73" t="s">
        <v>33</v>
      </c>
      <c r="C38" s="74">
        <f>7186500*(C37/S37)</f>
        <v>0</v>
      </c>
      <c r="D38" s="74">
        <f>7454600*(D37/S37)</f>
        <v>547122.8381869907</v>
      </c>
      <c r="E38" s="74">
        <f>7454600*(E37/S37)</f>
        <v>317379.92337042803</v>
      </c>
      <c r="F38" s="74">
        <f>7454600*(F37/S37)</f>
        <v>420394.1156003035</v>
      </c>
      <c r="G38" s="74">
        <f>7454600*(G37/S37)</f>
        <v>1673694.9024685966</v>
      </c>
      <c r="H38" s="74">
        <f>7454600*(H37/S37)</f>
        <v>395839.14554916485</v>
      </c>
      <c r="I38" s="74">
        <f>7454600*(I37/S37)</f>
        <v>1000800.8015099565</v>
      </c>
      <c r="J38" s="74"/>
      <c r="K38" s="74">
        <f>7454600*(K37/S37)</f>
        <v>978086.1708427974</v>
      </c>
      <c r="L38" s="74">
        <f>7454600*(L37/S37)</f>
        <v>53160.15635502082</v>
      </c>
      <c r="M38" s="74">
        <f>7454600*(M37/S37)</f>
        <v>201330.6205502845</v>
      </c>
      <c r="N38" s="74">
        <f>7454600*(N37/S37)</f>
        <v>198044.17639533224</v>
      </c>
      <c r="O38" s="74">
        <f>7454600*(O37/S37)</f>
        <v>369802.9990655307</v>
      </c>
      <c r="P38" s="74">
        <f>7454600*(P37/S37)</f>
        <v>775948.7595929594</v>
      </c>
      <c r="Q38" s="74">
        <f>7454600*(Q37/S37)</f>
        <v>522995.39051263395</v>
      </c>
      <c r="R38" s="74">
        <f>8000200*(R37/S37)</f>
        <v>0</v>
      </c>
      <c r="S38" s="75">
        <f>SUM(C38:R38)</f>
        <v>7454599.999999999</v>
      </c>
      <c r="T38">
        <v>0</v>
      </c>
    </row>
    <row r="39" spans="2:19" ht="63">
      <c r="B39" s="73" t="s">
        <v>34</v>
      </c>
      <c r="C39" s="74"/>
      <c r="D39" s="74">
        <f aca="true" t="shared" si="9" ref="D39:R39">D37/$S$37*$S$39</f>
        <v>17644.27715538335</v>
      </c>
      <c r="E39" s="74">
        <f t="shared" si="9"/>
        <v>10235.250551884776</v>
      </c>
      <c r="F39" s="74">
        <f t="shared" si="9"/>
        <v>13557.376465445443</v>
      </c>
      <c r="G39" s="74">
        <f t="shared" si="9"/>
        <v>53975.33181134606</v>
      </c>
      <c r="H39" s="74">
        <f t="shared" si="9"/>
        <v>12765.498176174771</v>
      </c>
      <c r="I39" s="74">
        <f t="shared" si="9"/>
        <v>32275.031284905603</v>
      </c>
      <c r="J39" s="74">
        <f t="shared" si="9"/>
        <v>0</v>
      </c>
      <c r="K39" s="74">
        <f t="shared" si="9"/>
        <v>31542.502479671282</v>
      </c>
      <c r="L39" s="74">
        <f t="shared" si="9"/>
        <v>1714.3728371121827</v>
      </c>
      <c r="M39" s="74">
        <f t="shared" si="9"/>
        <v>6492.752670727399</v>
      </c>
      <c r="N39" s="74">
        <f t="shared" si="9"/>
        <v>6386.767455930261</v>
      </c>
      <c r="O39" s="74">
        <f t="shared" si="9"/>
        <v>11925.853122903582</v>
      </c>
      <c r="P39" s="74">
        <f t="shared" si="9"/>
        <v>25023.731449417024</v>
      </c>
      <c r="Q39" s="74">
        <f t="shared" si="9"/>
        <v>16866.186123341904</v>
      </c>
      <c r="R39" s="74">
        <f t="shared" si="9"/>
        <v>0</v>
      </c>
      <c r="S39" s="74">
        <f>S37-S38</f>
        <v>240404.93158424366</v>
      </c>
    </row>
    <row r="42" spans="2:19" ht="12.75">
      <c r="B42" t="s">
        <v>35</v>
      </c>
      <c r="D42" s="57">
        <f aca="true" t="shared" si="10" ref="D42:R42">D38+D39-D37</f>
        <v>0</v>
      </c>
      <c r="E42" s="57">
        <f t="shared" si="10"/>
        <v>0</v>
      </c>
      <c r="F42" s="57">
        <f t="shared" si="10"/>
        <v>0</v>
      </c>
      <c r="G42" s="57">
        <f t="shared" si="10"/>
        <v>0</v>
      </c>
      <c r="H42" s="57">
        <f t="shared" si="10"/>
        <v>0</v>
      </c>
      <c r="I42" s="57">
        <f t="shared" si="10"/>
        <v>0</v>
      </c>
      <c r="J42" s="57">
        <f t="shared" si="10"/>
        <v>0</v>
      </c>
      <c r="K42" s="57">
        <f t="shared" si="10"/>
        <v>0</v>
      </c>
      <c r="L42" s="57">
        <f t="shared" si="10"/>
        <v>0</v>
      </c>
      <c r="M42" s="57">
        <f t="shared" si="10"/>
        <v>0</v>
      </c>
      <c r="N42" s="57">
        <f t="shared" si="10"/>
        <v>0</v>
      </c>
      <c r="O42" s="57">
        <f t="shared" si="10"/>
        <v>0</v>
      </c>
      <c r="P42" s="57">
        <f t="shared" si="10"/>
        <v>0</v>
      </c>
      <c r="Q42" s="57">
        <f t="shared" si="10"/>
        <v>0</v>
      </c>
      <c r="R42" s="57">
        <f t="shared" si="10"/>
        <v>0</v>
      </c>
      <c r="S42" s="57"/>
    </row>
    <row r="43" ht="12.75">
      <c r="D43" s="57"/>
    </row>
  </sheetData>
  <sheetProtection/>
  <mergeCells count="5">
    <mergeCell ref="B28:R28"/>
    <mergeCell ref="O3:Q3"/>
    <mergeCell ref="O4:Q4"/>
    <mergeCell ref="O6:Q6"/>
    <mergeCell ref="O5:Q5"/>
  </mergeCells>
  <printOptions/>
  <pageMargins left="0.28" right="0.17" top="0.79" bottom="0.82" header="0.31" footer="0.5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Ofps-Sve</dc:creator>
  <cp:keywords/>
  <dc:description/>
  <cp:lastModifiedBy>User</cp:lastModifiedBy>
  <cp:lastPrinted>2014-11-14T11:53:19Z</cp:lastPrinted>
  <dcterms:created xsi:type="dcterms:W3CDTF">2010-10-20T10:24:36Z</dcterms:created>
  <dcterms:modified xsi:type="dcterms:W3CDTF">2014-11-14T12:20:34Z</dcterms:modified>
  <cp:category/>
  <cp:version/>
  <cp:contentType/>
  <cp:contentStatus/>
</cp:coreProperties>
</file>