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150" activeTab="1"/>
  </bookViews>
  <sheets>
    <sheet name="Приложение" sheetId="9" r:id="rId1"/>
    <sheet name="пз" sheetId="11" r:id="rId2"/>
  </sheets>
  <definedNames>
    <definedName name="А134" localSheetId="1">#REF!</definedName>
    <definedName name="А134" localSheetId="0">#REF!</definedName>
    <definedName name="А134">#REF!</definedName>
    <definedName name="_xlnm.Print_Titles" localSheetId="1">пз!$17:$18</definedName>
    <definedName name="_xlnm.Print_Titles" localSheetId="0">Приложение!$16:$17</definedName>
    <definedName name="_xlnm.Print_Area" localSheetId="1">пз!$A$1:$K$106</definedName>
    <definedName name="_xlnm.Print_Area" localSheetId="0">Приложение!$A$1:$K$105</definedName>
    <definedName name="ыкенывкне" localSheetId="1">#REF!</definedName>
    <definedName name="ыкенывкне" localSheetId="0">#REF!</definedName>
    <definedName name="ыкенывкне">#REF!</definedName>
  </definedNames>
  <calcPr calcId="124519"/>
</workbook>
</file>

<file path=xl/calcChain.xml><?xml version="1.0" encoding="utf-8"?>
<calcChain xmlns="http://schemas.openxmlformats.org/spreadsheetml/2006/main">
  <c r="J104" i="11"/>
  <c r="J103" i="9"/>
  <c r="I107"/>
  <c r="K105" i="11"/>
  <c r="K104"/>
  <c r="E104"/>
  <c r="G104" s="1"/>
  <c r="K103"/>
  <c r="E103"/>
  <c r="G103" s="1"/>
  <c r="I102"/>
  <c r="K102" s="1"/>
  <c r="E102"/>
  <c r="G102" s="1"/>
  <c r="I101"/>
  <c r="K101" s="1"/>
  <c r="K100"/>
  <c r="K99"/>
  <c r="K98"/>
  <c r="E98"/>
  <c r="G98" s="1"/>
  <c r="I97"/>
  <c r="E97"/>
  <c r="G97" s="1"/>
  <c r="K96"/>
  <c r="G96"/>
  <c r="E96"/>
  <c r="D96"/>
  <c r="J95"/>
  <c r="H95"/>
  <c r="F95"/>
  <c r="D95"/>
  <c r="C95"/>
  <c r="I94"/>
  <c r="J94" s="1"/>
  <c r="K94" s="1"/>
  <c r="E94"/>
  <c r="E93"/>
  <c r="G93" s="1"/>
  <c r="I93" s="1"/>
  <c r="K93" s="1"/>
  <c r="E92"/>
  <c r="G92" s="1"/>
  <c r="I92" s="1"/>
  <c r="E91"/>
  <c r="G91" s="1"/>
  <c r="I91" s="1"/>
  <c r="K91" s="1"/>
  <c r="G90"/>
  <c r="I90" s="1"/>
  <c r="K90" s="1"/>
  <c r="E90"/>
  <c r="E89"/>
  <c r="G89" s="1"/>
  <c r="I89" s="1"/>
  <c r="K89" s="1"/>
  <c r="G88"/>
  <c r="I88" s="1"/>
  <c r="K88" s="1"/>
  <c r="E88"/>
  <c r="E87"/>
  <c r="G87" s="1"/>
  <c r="I87" s="1"/>
  <c r="E86"/>
  <c r="G86" s="1"/>
  <c r="I86" s="1"/>
  <c r="K86" s="1"/>
  <c r="E85"/>
  <c r="G85" s="1"/>
  <c r="I85" s="1"/>
  <c r="K85" s="1"/>
  <c r="I84"/>
  <c r="K84" s="1"/>
  <c r="G84"/>
  <c r="E84"/>
  <c r="G83"/>
  <c r="I83" s="1"/>
  <c r="K83" s="1"/>
  <c r="E83"/>
  <c r="E82"/>
  <c r="G82" s="1"/>
  <c r="I82" s="1"/>
  <c r="K82" s="1"/>
  <c r="G81"/>
  <c r="I81" s="1"/>
  <c r="K81" s="1"/>
  <c r="E81"/>
  <c r="H80"/>
  <c r="F80"/>
  <c r="D80"/>
  <c r="C80"/>
  <c r="I79"/>
  <c r="K79" s="1"/>
  <c r="K78"/>
  <c r="K77"/>
  <c r="K76"/>
  <c r="K75"/>
  <c r="K74"/>
  <c r="K73"/>
  <c r="K72"/>
  <c r="K71"/>
  <c r="I70"/>
  <c r="K70" s="1"/>
  <c r="I69"/>
  <c r="K69" s="1"/>
  <c r="G69"/>
  <c r="E69"/>
  <c r="I68"/>
  <c r="K68" s="1"/>
  <c r="E68"/>
  <c r="I67"/>
  <c r="K67" s="1"/>
  <c r="I66"/>
  <c r="K66" s="1"/>
  <c r="E65"/>
  <c r="G65" s="1"/>
  <c r="I65" s="1"/>
  <c r="K65" s="1"/>
  <c r="E64"/>
  <c r="G64" s="1"/>
  <c r="I64" s="1"/>
  <c r="K64" s="1"/>
  <c r="I63"/>
  <c r="K63" s="1"/>
  <c r="G62"/>
  <c r="I62" s="1"/>
  <c r="K62" s="1"/>
  <c r="I61"/>
  <c r="K61" s="1"/>
  <c r="G61"/>
  <c r="I60"/>
  <c r="K60" s="1"/>
  <c r="G60"/>
  <c r="E59"/>
  <c r="G59" s="1"/>
  <c r="I59" s="1"/>
  <c r="K59" s="1"/>
  <c r="K58"/>
  <c r="I58"/>
  <c r="I57"/>
  <c r="K57" s="1"/>
  <c r="I56"/>
  <c r="J56" s="1"/>
  <c r="K56" s="1"/>
  <c r="G55"/>
  <c r="I55" s="1"/>
  <c r="K55" s="1"/>
  <c r="I54"/>
  <c r="K54" s="1"/>
  <c r="G53"/>
  <c r="I53" s="1"/>
  <c r="K53" s="1"/>
  <c r="G52"/>
  <c r="I52" s="1"/>
  <c r="K52" s="1"/>
  <c r="I51"/>
  <c r="K51" s="1"/>
  <c r="G51"/>
  <c r="I50"/>
  <c r="K50" s="1"/>
  <c r="E49"/>
  <c r="E48" s="1"/>
  <c r="H48"/>
  <c r="F48"/>
  <c r="D48"/>
  <c r="C48"/>
  <c r="C45" s="1"/>
  <c r="C44" s="1"/>
  <c r="K47"/>
  <c r="K46" s="1"/>
  <c r="E47"/>
  <c r="G47" s="1"/>
  <c r="G46" s="1"/>
  <c r="J46"/>
  <c r="I46"/>
  <c r="H46"/>
  <c r="F46"/>
  <c r="E46"/>
  <c r="D46"/>
  <c r="C46"/>
  <c r="K43"/>
  <c r="K42"/>
  <c r="K41"/>
  <c r="E41"/>
  <c r="J40"/>
  <c r="I40"/>
  <c r="G40"/>
  <c r="E40"/>
  <c r="C40"/>
  <c r="K39"/>
  <c r="I38"/>
  <c r="K38" s="1"/>
  <c r="J37"/>
  <c r="H37"/>
  <c r="G37"/>
  <c r="E37"/>
  <c r="C37"/>
  <c r="K36"/>
  <c r="J35"/>
  <c r="I35"/>
  <c r="G35"/>
  <c r="E35"/>
  <c r="C35"/>
  <c r="K34"/>
  <c r="K33"/>
  <c r="K32"/>
  <c r="K31"/>
  <c r="J30"/>
  <c r="I30"/>
  <c r="G30"/>
  <c r="E30"/>
  <c r="C30"/>
  <c r="K29"/>
  <c r="K28"/>
  <c r="K27"/>
  <c r="K26"/>
  <c r="J25"/>
  <c r="I25"/>
  <c r="K25" s="1"/>
  <c r="G25"/>
  <c r="E25"/>
  <c r="C25"/>
  <c r="K24"/>
  <c r="J23"/>
  <c r="I23"/>
  <c r="G23"/>
  <c r="E23"/>
  <c r="C23"/>
  <c r="K22"/>
  <c r="I22"/>
  <c r="J21"/>
  <c r="I21"/>
  <c r="H21"/>
  <c r="H20" s="1"/>
  <c r="K76" i="9"/>
  <c r="K98"/>
  <c r="K99"/>
  <c r="K70"/>
  <c r="K71"/>
  <c r="K77"/>
  <c r="K72"/>
  <c r="K73"/>
  <c r="K74"/>
  <c r="K75"/>
  <c r="K35" i="11" l="1"/>
  <c r="J20"/>
  <c r="E20"/>
  <c r="I95"/>
  <c r="I37"/>
  <c r="K37" s="1"/>
  <c r="G95"/>
  <c r="K21"/>
  <c r="G20"/>
  <c r="F45"/>
  <c r="F44" s="1"/>
  <c r="F106" s="1"/>
  <c r="C20"/>
  <c r="C106" s="1"/>
  <c r="K40"/>
  <c r="D45"/>
  <c r="D44" s="1"/>
  <c r="D106" s="1"/>
  <c r="K95"/>
  <c r="K23"/>
  <c r="K30"/>
  <c r="H45"/>
  <c r="H44" s="1"/>
  <c r="H106" s="1"/>
  <c r="E80"/>
  <c r="E95"/>
  <c r="E45" s="1"/>
  <c r="E44" s="1"/>
  <c r="E106" s="1"/>
  <c r="J92"/>
  <c r="K92" s="1"/>
  <c r="I20"/>
  <c r="G80"/>
  <c r="G49"/>
  <c r="I80"/>
  <c r="J87"/>
  <c r="K97"/>
  <c r="L95" s="1"/>
  <c r="K23" i="9"/>
  <c r="K25"/>
  <c r="K26"/>
  <c r="K27"/>
  <c r="K28"/>
  <c r="K30"/>
  <c r="K31"/>
  <c r="K32"/>
  <c r="K33"/>
  <c r="K35"/>
  <c r="K38"/>
  <c r="K40"/>
  <c r="K41"/>
  <c r="K42"/>
  <c r="K46"/>
  <c r="K45" s="1"/>
  <c r="K95"/>
  <c r="K97"/>
  <c r="K102"/>
  <c r="K103"/>
  <c r="J80" i="11" l="1"/>
  <c r="K80" s="1"/>
  <c r="M80" s="1"/>
  <c r="K20"/>
  <c r="K87"/>
  <c r="L80" s="1"/>
  <c r="I49"/>
  <c r="G48"/>
  <c r="G45" s="1"/>
  <c r="G44" s="1"/>
  <c r="G106" s="1"/>
  <c r="J49" l="1"/>
  <c r="J48" s="1"/>
  <c r="J45" s="1"/>
  <c r="J44" s="1"/>
  <c r="J106" s="1"/>
  <c r="I48"/>
  <c r="K49"/>
  <c r="L48" s="1"/>
  <c r="M48" s="1"/>
  <c r="K48" l="1"/>
  <c r="K45" s="1"/>
  <c r="K44" s="1"/>
  <c r="I45"/>
  <c r="I44" s="1"/>
  <c r="I106" s="1"/>
  <c r="L44" l="1"/>
  <c r="K106"/>
  <c r="I101" i="9" l="1"/>
  <c r="K101" s="1"/>
  <c r="J94"/>
  <c r="J45"/>
  <c r="J39"/>
  <c r="J36"/>
  <c r="J34"/>
  <c r="J29"/>
  <c r="J24"/>
  <c r="J22"/>
  <c r="J20"/>
  <c r="I57"/>
  <c r="K57" s="1"/>
  <c r="I56"/>
  <c r="K56" s="1"/>
  <c r="I55"/>
  <c r="H94"/>
  <c r="H47"/>
  <c r="I67"/>
  <c r="K67" s="1"/>
  <c r="I93"/>
  <c r="I78"/>
  <c r="K78" s="1"/>
  <c r="I100"/>
  <c r="K100" s="1"/>
  <c r="J93" l="1"/>
  <c r="K93"/>
  <c r="J55"/>
  <c r="K55"/>
  <c r="J19"/>
  <c r="H20"/>
  <c r="I21"/>
  <c r="I20" l="1"/>
  <c r="K20" s="1"/>
  <c r="K21"/>
  <c r="H36"/>
  <c r="H19" s="1"/>
  <c r="G36"/>
  <c r="I37"/>
  <c r="I36" l="1"/>
  <c r="K36" s="1"/>
  <c r="K37"/>
  <c r="I96"/>
  <c r="I69"/>
  <c r="K69" s="1"/>
  <c r="I66"/>
  <c r="K66" s="1"/>
  <c r="I65"/>
  <c r="K65" s="1"/>
  <c r="I62"/>
  <c r="K62" s="1"/>
  <c r="I59"/>
  <c r="K59" s="1"/>
  <c r="I53"/>
  <c r="K53" s="1"/>
  <c r="I49"/>
  <c r="K49" s="1"/>
  <c r="K96" l="1"/>
  <c r="L94" s="1"/>
  <c r="I94"/>
  <c r="K94" s="1"/>
  <c r="H79"/>
  <c r="H45"/>
  <c r="I39"/>
  <c r="K39" s="1"/>
  <c r="I34"/>
  <c r="K34" s="1"/>
  <c r="I29"/>
  <c r="K29" s="1"/>
  <c r="I24"/>
  <c r="K24" s="1"/>
  <c r="I22"/>
  <c r="K22" s="1"/>
  <c r="G52"/>
  <c r="I52" s="1"/>
  <c r="K52" s="1"/>
  <c r="G51"/>
  <c r="I51" s="1"/>
  <c r="K51" s="1"/>
  <c r="C22"/>
  <c r="E22"/>
  <c r="G22"/>
  <c r="C24"/>
  <c r="E24"/>
  <c r="G24"/>
  <c r="C29"/>
  <c r="E29"/>
  <c r="G29"/>
  <c r="C34"/>
  <c r="E34"/>
  <c r="G34"/>
  <c r="C36"/>
  <c r="E36"/>
  <c r="C39"/>
  <c r="G39"/>
  <c r="E40"/>
  <c r="E39" s="1"/>
  <c r="C45"/>
  <c r="D45"/>
  <c r="F45"/>
  <c r="E46"/>
  <c r="G46" s="1"/>
  <c r="C47"/>
  <c r="D47"/>
  <c r="F47"/>
  <c r="E48"/>
  <c r="G48" s="1"/>
  <c r="I48" s="1"/>
  <c r="G50"/>
  <c r="I50" s="1"/>
  <c r="K50" s="1"/>
  <c r="G54"/>
  <c r="I54" s="1"/>
  <c r="K54" s="1"/>
  <c r="E58"/>
  <c r="G58" s="1"/>
  <c r="I58" s="1"/>
  <c r="K58" s="1"/>
  <c r="G59"/>
  <c r="G60"/>
  <c r="I60" s="1"/>
  <c r="K60" s="1"/>
  <c r="G61"/>
  <c r="I61" s="1"/>
  <c r="K61" s="1"/>
  <c r="E63"/>
  <c r="G63" s="1"/>
  <c r="I63" s="1"/>
  <c r="K63" s="1"/>
  <c r="E64"/>
  <c r="G64" s="1"/>
  <c r="I64" s="1"/>
  <c r="K64" s="1"/>
  <c r="E67"/>
  <c r="E68"/>
  <c r="G68" s="1"/>
  <c r="I68" s="1"/>
  <c r="K68" s="1"/>
  <c r="C79"/>
  <c r="D79"/>
  <c r="F79"/>
  <c r="E80"/>
  <c r="E81"/>
  <c r="G81" s="1"/>
  <c r="I81" s="1"/>
  <c r="K81" s="1"/>
  <c r="E82"/>
  <c r="G82" s="1"/>
  <c r="I82" s="1"/>
  <c r="K82" s="1"/>
  <c r="E83"/>
  <c r="G83" s="1"/>
  <c r="I83" s="1"/>
  <c r="K83" s="1"/>
  <c r="E84"/>
  <c r="G84" s="1"/>
  <c r="I84" s="1"/>
  <c r="K84" s="1"/>
  <c r="E85"/>
  <c r="G85" s="1"/>
  <c r="I85" s="1"/>
  <c r="K85" s="1"/>
  <c r="E86"/>
  <c r="G86" s="1"/>
  <c r="I86" s="1"/>
  <c r="E87"/>
  <c r="G87"/>
  <c r="I87" s="1"/>
  <c r="K87" s="1"/>
  <c r="E88"/>
  <c r="G88" s="1"/>
  <c r="I88" s="1"/>
  <c r="K88" s="1"/>
  <c r="E89"/>
  <c r="G89" s="1"/>
  <c r="I89" s="1"/>
  <c r="K89" s="1"/>
  <c r="E90"/>
  <c r="G90" s="1"/>
  <c r="I90" s="1"/>
  <c r="K90" s="1"/>
  <c r="E91"/>
  <c r="G91" s="1"/>
  <c r="I91" s="1"/>
  <c r="E92"/>
  <c r="G92" s="1"/>
  <c r="I92" s="1"/>
  <c r="K92" s="1"/>
  <c r="E93"/>
  <c r="C94"/>
  <c r="F94"/>
  <c r="D95"/>
  <c r="E95" s="1"/>
  <c r="E96"/>
  <c r="G96" s="1"/>
  <c r="E97"/>
  <c r="G97" s="1"/>
  <c r="E101"/>
  <c r="G101" s="1"/>
  <c r="E102"/>
  <c r="G102" s="1"/>
  <c r="E103"/>
  <c r="G103" s="1"/>
  <c r="J91" l="1"/>
  <c r="K91"/>
  <c r="J86"/>
  <c r="J79" s="1"/>
  <c r="I47"/>
  <c r="J48"/>
  <c r="J47" s="1"/>
  <c r="H44"/>
  <c r="H43" s="1"/>
  <c r="G45"/>
  <c r="G47"/>
  <c r="I19"/>
  <c r="K19" s="1"/>
  <c r="E45"/>
  <c r="C44"/>
  <c r="C43" s="1"/>
  <c r="E19"/>
  <c r="E47"/>
  <c r="C19"/>
  <c r="E79"/>
  <c r="F44"/>
  <c r="F43" s="1"/>
  <c r="F105" s="1"/>
  <c r="G19"/>
  <c r="G95"/>
  <c r="G94" s="1"/>
  <c r="E94"/>
  <c r="G80"/>
  <c r="I80" s="1"/>
  <c r="K80" s="1"/>
  <c r="D94"/>
  <c r="D44" s="1"/>
  <c r="D43" s="1"/>
  <c r="D105" s="1"/>
  <c r="K47" l="1"/>
  <c r="J44"/>
  <c r="J43" s="1"/>
  <c r="J105" s="1"/>
  <c r="J107" s="1"/>
  <c r="K48"/>
  <c r="L47" s="1"/>
  <c r="M47" s="1"/>
  <c r="K86"/>
  <c r="L79" s="1"/>
  <c r="H105"/>
  <c r="G79"/>
  <c r="G44" s="1"/>
  <c r="E44"/>
  <c r="E43" s="1"/>
  <c r="C105"/>
  <c r="G43" l="1"/>
  <c r="G105" s="1"/>
  <c r="E105"/>
  <c r="I45" l="1"/>
  <c r="I79" l="1"/>
  <c r="K79" s="1"/>
  <c r="M79" l="1"/>
  <c r="K44"/>
  <c r="K43" s="1"/>
  <c r="L43" s="1"/>
  <c r="I44"/>
  <c r="I43" s="1"/>
  <c r="I105" s="1"/>
  <c r="K105" l="1"/>
  <c r="K107" s="1"/>
</calcChain>
</file>

<file path=xl/sharedStrings.xml><?xml version="1.0" encoding="utf-8"?>
<sst xmlns="http://schemas.openxmlformats.org/spreadsheetml/2006/main" count="383" uniqueCount="156">
  <si>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</si>
  <si>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</si>
  <si>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</si>
  <si>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</si>
  <si>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</si>
  <si>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</si>
  <si>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</si>
  <si>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</si>
  <si>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</si>
  <si>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</si>
  <si>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</si>
  <si>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</si>
  <si>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</si>
  <si>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</si>
  <si>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</si>
  <si>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</si>
  <si>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</si>
  <si>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</si>
  <si>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</si>
  <si>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</si>
  <si>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</si>
  <si>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</si>
  <si>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</si>
  <si>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</si>
  <si>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</si>
  <si>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</si>
  <si>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</si>
  <si>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</si>
  <si>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</si>
  <si>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</si>
  <si>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</si>
  <si>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</si>
  <si>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</si>
  <si>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</si>
  <si>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</si>
  <si>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</si>
  <si>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</si>
  <si>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</si>
  <si>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</si>
  <si>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</si>
  <si>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</si>
  <si>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</si>
  <si>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</si>
  <si>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</si>
  <si>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</si>
  <si>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</si>
  <si>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</si>
  <si>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</si>
  <si>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2 02 00000 00 000 0000</t>
  </si>
  <si>
    <t>Дотации  бюджетам субъектов  Россйской Федерации и муниципальных образований</t>
  </si>
  <si>
    <t>Субсидии от других бюджетов бюджетной системы Российской Федерации</t>
  </si>
  <si>
    <t>Субсидии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</si>
  <si>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развитие территориального общественного самоуправления в Архангельской области</t>
  </si>
  <si>
    <t>Субсидии на софинансирование вопросов местного значения</t>
  </si>
  <si>
    <t>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</si>
  <si>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субъектов Российской Федерации и муниципальных образований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</si>
  <si>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</si>
  <si>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государственных полномочий в сфере охраны труда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</si>
  <si>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</si>
  <si>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</si>
  <si>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государственных полномочий по формированию торгового реестра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</si>
  <si>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</si>
  <si>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Прочие безвозмездные поступления от других бюджетов бюджетнойсистемы</t>
  </si>
  <si>
    <t xml:space="preserve">ВСЕГО ДОХОДОВ </t>
  </si>
  <si>
    <t>2 02 30024 05 0000 151</t>
  </si>
  <si>
    <t xml:space="preserve">Дотации на выравнивание бюджетной обеспеченности муниципальных районов 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</si>
  <si>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</si>
  <si>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</si>
  <si>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реализацию образовательных программ</t>
  </si>
  <si>
    <t>Субвенция бюджету муниципального района для осуществление государственных полномочий по расчету и предоставлению дотаций из областного фонда финансовой поддержки</t>
  </si>
  <si>
    <t>Безвозмездные поступления от других бюджетов бюджетной системы Российской Федерации</t>
  </si>
  <si>
    <t xml:space="preserve">Субвенция бюджетам муниципальных образований Архангельской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</si>
  <si>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</si>
  <si>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Субвенции на осуществление государственных полномочий на мероприятия по проведению оздоровительной кампании детей</t>
  </si>
  <si>
    <t>Иные межбюджетные трансферты на возмещение расходов,связанных с реализ.мер соц.поддержки по предостав.компенсации расходов на оплату жилых помещений, отопления и освещения педагогическим работникам  образовательных организаций в сельских населенных пунктах...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</si>
  <si>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образования и науки Российской Федерации и Правительством Архангельской области  (ФБ)</t>
  </si>
  <si>
    <t>Единая субвенция бюджету МО  на осуществление государственных полномочий (по организации и осуществлению деятельности по опеке и попечительству; по созданию КДН)</t>
  </si>
  <si>
    <t>Сумма, рублей</t>
  </si>
  <si>
    <t>Код бюджетной классификации Российской Федерации</t>
  </si>
  <si>
    <t>Наименование доходов</t>
  </si>
  <si>
    <t>к решению сессии шестого созыва</t>
  </si>
  <si>
    <t>Приложение №4</t>
  </si>
  <si>
    <t>2 02 10000 00 0000 150</t>
  </si>
  <si>
    <t>2 02 15001 05 0000 150</t>
  </si>
  <si>
    <t>2 02 20000 00 0000 150</t>
  </si>
  <si>
    <t>2 02 30000 00 0000 150</t>
  </si>
  <si>
    <t>2 02 30024 05 0000 150</t>
  </si>
  <si>
    <t>2 02 30029 05 0000 150</t>
  </si>
  <si>
    <t>2 02 35118 00 0000 150</t>
  </si>
  <si>
    <t>2 02 35082 05 0000 150</t>
  </si>
  <si>
    <t>2 02 39999 05 0000 150</t>
  </si>
  <si>
    <t>2 02 40000 00 0000 150</t>
  </si>
  <si>
    <t>2 02 49999 05 0000 150</t>
  </si>
  <si>
    <t>Прогнозируемое поступление доходов бюджета МО "Устьянский муниципальный район"  2019 год</t>
  </si>
  <si>
    <t>Собрания депутатов № 49 от 21.12.2018г.</t>
  </si>
  <si>
    <t>2 02 35120 05 0000 150</t>
  </si>
  <si>
    <t>2 02 39998 05 0000 150</t>
  </si>
  <si>
    <t>Уточнение</t>
  </si>
  <si>
    <t>Сумма</t>
  </si>
  <si>
    <t>Субсидии МР на создание условий для обеспечения поселений и жителей городских округов услугами торговли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</si>
  <si>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</si>
  <si>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</si>
  <si>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</si>
  <si>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</si>
  <si>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>Прочие безвозмездные поступления в бюджеты муниципальных районов</t>
  </si>
  <si>
    <t>207 05000 05 0000 150</t>
  </si>
  <si>
    <t>2 02 20216 05 0000 150</t>
  </si>
  <si>
    <t>2 02 29999 05 0000 150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</si>
  <si>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КРК</t>
    </r>
  </si>
  <si>
    <t>2 02 40014 05 0000 150</t>
  </si>
  <si>
    <t>Приложение №2</t>
  </si>
  <si>
    <t>Собрания депутатов №66 от 22.02.2019г.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</si>
  <si>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</si>
  <si>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2 02 25467 05 0000 151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</si>
  <si>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</si>
  <si>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2 02 25519 05 0000 151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</si>
  <si>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</si>
  <si>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2 02 25555 05 0000 151</t>
  </si>
  <si>
    <t>Субсидии бюджетам муниципальных районов на обустройство плоскостных спортивных сооружений муниципальных образований</t>
  </si>
  <si>
    <t>Субсидии бюджетам муниципальных районов на обустройство объектов городской инфраструктуры,парковых и рекреационных зон муниципальных образований</t>
  </si>
  <si>
    <t>Субсидии бюджетам муниципальных районов на софинансирование капитального ремонта крытых спортивных объектов муниципальных образований</t>
  </si>
  <si>
    <r>
      <t xml:space="preserve">Средства, передаваемые бюджетам муниципальных районов из бюджетов поселений по соглашениями </t>
    </r>
    <r>
      <rPr>
        <b/>
        <sz val="9"/>
        <rFont val="Times New Roman"/>
        <family val="1"/>
        <charset val="204"/>
      </rPr>
      <t>ГО ЧС</t>
    </r>
  </si>
  <si>
    <t xml:space="preserve">Субсидия на поддержку отрасли культуры (ГП АО "Культура Русского Севера 2013-2024гг" Государственная поддержка отрасли культуры </t>
  </si>
  <si>
    <t xml:space="preserve"> Субсидии на создание в общеобразовательных организациях,расположенных в с/местности,условий для занятий физкультурой и спортом</t>
  </si>
  <si>
    <t>2 02 25097 05 0000 150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</si>
  <si>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</si>
  <si>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</si>
  <si>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>2 02 25 567 05 0000 151</t>
  </si>
  <si>
    <t>Субсидии бюджетам муниципальных районов на реализацию мероприятий по устойчивому развитию сельских территорий  (ФБ)</t>
  </si>
  <si>
    <t>Субсидии бюджетам муниципальных районов на реализацию мероприятий по устойчивому развитию сельских территорий  (ОБ)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</si>
  <si>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</si>
  <si>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бюджету МР на оснащение муниципальных общеобразовательных организаций специальными транспортными средствами для перевозки детей</t>
  </si>
  <si>
    <t>Субсидии бюджету МР на капитальный ремонт зданий дошкольных общеобразовательных организаций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</si>
  <si>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</si>
  <si>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 xml:space="preserve">    Доходы от оказания платных услуг (работ)</t>
  </si>
  <si>
    <t>1 13 01000 00 0000 130</t>
  </si>
  <si>
    <t xml:space="preserve">Межбюджетные трансферты,передаваемые бюджету муниц.района на решение вопросов дорожной деятельности (дорожный фонд- остатки) </t>
  </si>
  <si>
    <t>Субсидия на софинансирование работ по ремонту автомобильных дорог п.Октябрьский за счет средств бюджета МО "Октябрьское"</t>
  </si>
  <si>
    <t>Приложение №1</t>
  </si>
  <si>
    <t>Собрания депутатов № 113 от 28.06.2019г.</t>
  </si>
  <si>
    <t>Собрания депутатов №94  от 26.04.2019г.</t>
  </si>
  <si>
    <t>Субсидии на установку и обслуживание систем видеонаблюдений в муниципальных образовательных организациях</t>
  </si>
  <si>
    <t>Субсидии на установку ограждений территорий муниципальных образовательных организаций</t>
  </si>
  <si>
    <t>Субсидии на реализацию муниципальных программ поддержки социально ориентированных некоммерческих организаций</t>
  </si>
  <si>
    <t>Субсидия бюджету МО на реализацию мероприятий в сфере обращения с отходами производства и потребления, ТКО</t>
  </si>
  <si>
    <t>Субсидия на софинансирование мероприятий в сфере обращ.с ТКО п.Октябрьский за счет средств бюджета МО "Октябрьское"</t>
  </si>
  <si>
    <t>Субсидии бюджету МО на реализацию мероприятий по содействию трудоустройству несовершеннолетних граждан на территории АО</t>
  </si>
  <si>
    <t>Субсидии бюджету  муниципальных районов на комплектование книжных фондов библиотек МО АО</t>
  </si>
  <si>
    <t xml:space="preserve">Субсидии бюджетам муниципальных районов в рамках  ГП АО "Культура Русского Севера (2013-2024гг) на ремонт зданий муниципальных учреждений культуры </t>
  </si>
  <si>
    <t>Иные межбюджетные трансферты из резервного фонда Правительства АО для МБОУ "ОСОШ №1" (ремонт спортзала)</t>
  </si>
  <si>
    <t>Субсидия на софинансирование  работ по обустройству  плоскостных спортивных сооружений, объектов город. инфрастр. и парковых и рекреационных зон мун образований от МО Киземское</t>
  </si>
  <si>
    <t>757 2 02 29999 05 0000 150</t>
  </si>
  <si>
    <t>Иные межбюджетные трансферты бюджету МО в целях поощрения за прирост поступления в областной бюджет налога по упрощеной системе налогообложения</t>
  </si>
  <si>
    <t>2</t>
  </si>
  <si>
    <t>Прогнозируемое поступление доходов бюджета                                                                              МО "Устьянский муниципальный район"  2019 год</t>
  </si>
  <si>
    <t>Собрания депутатов № 127 от 20.09.2019г.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</si>
</sst>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3" applyFont="1" applyFill="1"/>
    <xf numFmtId="0" fontId="6" fillId="0" borderId="4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49" fontId="7" fillId="0" borderId="3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right" vertical="center" indent="1"/>
    </xf>
    <xf numFmtId="4" fontId="3" fillId="0" borderId="3" xfId="3" applyNumberFormat="1" applyFont="1" applyFill="1" applyBorder="1" applyAlignment="1">
      <alignment horizontal="right" vertical="center" indent="1"/>
    </xf>
    <xf numFmtId="0" fontId="3" fillId="0" borderId="3" xfId="3" applyFont="1" applyFill="1" applyBorder="1" applyAlignment="1">
      <alignment horizontal="left" vertical="center" wrapText="1" indent="1"/>
    </xf>
    <xf numFmtId="49" fontId="3" fillId="0" borderId="3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 wrapText="1"/>
    </xf>
    <xf numFmtId="0" fontId="7" fillId="0" borderId="0" xfId="3" applyFont="1" applyFill="1"/>
    <xf numFmtId="0" fontId="3" fillId="0" borderId="3" xfId="3" applyNumberFormat="1" applyFont="1" applyFill="1" applyBorder="1" applyAlignment="1">
      <alignment horizontal="left" vertical="center" wrapText="1" inden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right" indent="1"/>
    </xf>
    <xf numFmtId="49" fontId="3" fillId="0" borderId="0" xfId="3" applyNumberFormat="1" applyFont="1" applyFill="1"/>
    <xf numFmtId="4" fontId="3" fillId="0" borderId="0" xfId="3" applyNumberFormat="1" applyFont="1" applyFill="1" applyAlignment="1">
      <alignment horizontal="right" indent="1"/>
    </xf>
    <xf numFmtId="49" fontId="8" fillId="0" borderId="3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left" vertical="center" wrapText="1"/>
    </xf>
    <xf numFmtId="49" fontId="3" fillId="0" borderId="8" xfId="3" applyNumberFormat="1" applyFont="1" applyFill="1" applyBorder="1" applyAlignment="1">
      <alignment horizontal="center" vertical="center"/>
    </xf>
    <xf numFmtId="4" fontId="3" fillId="0" borderId="8" xfId="3" applyNumberFormat="1" applyFont="1" applyFill="1" applyBorder="1" applyAlignment="1">
      <alignment horizontal="right" vertical="center" indent="1"/>
    </xf>
    <xf numFmtId="4" fontId="3" fillId="0" borderId="0" xfId="3" applyNumberFormat="1" applyFont="1" applyFill="1"/>
    <xf numFmtId="0" fontId="3" fillId="2" borderId="1" xfId="0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left" vertical="center" wrapText="1"/>
    </xf>
    <xf numFmtId="4" fontId="7" fillId="3" borderId="3" xfId="3" applyNumberFormat="1" applyFont="1" applyFill="1" applyBorder="1" applyAlignment="1">
      <alignment horizontal="right" vertical="center" indent="1"/>
    </xf>
    <xf numFmtId="4" fontId="3" fillId="2" borderId="0" xfId="3" applyNumberFormat="1" applyFont="1" applyFill="1" applyAlignment="1">
      <alignment horizontal="right" indent="1"/>
    </xf>
    <xf numFmtId="0" fontId="6" fillId="2" borderId="4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4" fontId="7" fillId="2" borderId="3" xfId="3" applyNumberFormat="1" applyFont="1" applyFill="1" applyBorder="1" applyAlignment="1">
      <alignment horizontal="right" vertical="center" indent="1"/>
    </xf>
    <xf numFmtId="4" fontId="3" fillId="2" borderId="3" xfId="3" applyNumberFormat="1" applyFont="1" applyFill="1" applyBorder="1" applyAlignment="1">
      <alignment horizontal="right" vertical="center" indent="1"/>
    </xf>
    <xf numFmtId="4" fontId="3" fillId="2" borderId="8" xfId="3" applyNumberFormat="1" applyFont="1" applyFill="1" applyBorder="1" applyAlignment="1">
      <alignment horizontal="right" vertical="center" indent="1"/>
    </xf>
    <xf numFmtId="4" fontId="7" fillId="2" borderId="2" xfId="3" applyNumberFormat="1" applyFont="1" applyFill="1" applyBorder="1" applyAlignment="1">
      <alignment horizontal="right" indent="1"/>
    </xf>
    <xf numFmtId="0" fontId="3" fillId="2" borderId="0" xfId="3" applyFont="1" applyFill="1"/>
    <xf numFmtId="4" fontId="3" fillId="2" borderId="0" xfId="3" applyNumberFormat="1" applyFont="1" applyFill="1"/>
    <xf numFmtId="0" fontId="0" fillId="0" borderId="0" xfId="0" applyAlignment="1"/>
    <xf numFmtId="4" fontId="3" fillId="2" borderId="0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4" fontId="7" fillId="0" borderId="0" xfId="3" applyNumberFormat="1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/>
    </xf>
    <xf numFmtId="0" fontId="3" fillId="0" borderId="9" xfId="3" applyFont="1" applyFill="1" applyBorder="1" applyAlignment="1">
      <alignment horizontal="left" vertical="center" wrapText="1" indent="1"/>
    </xf>
    <xf numFmtId="4" fontId="9" fillId="0" borderId="0" xfId="3" applyNumberFormat="1" applyFont="1" applyFill="1" applyAlignment="1">
      <alignment horizontal="center" vertical="center"/>
    </xf>
    <xf numFmtId="0" fontId="9" fillId="0" borderId="0" xfId="3" applyFont="1" applyFill="1"/>
    <xf numFmtId="0" fontId="0" fillId="0" borderId="0" xfId="0" applyAlignment="1">
      <alignment horizontal="right"/>
    </xf>
    <xf numFmtId="4" fontId="3" fillId="0" borderId="0" xfId="3" applyNumberFormat="1" applyFont="1" applyFill="1" applyAlignment="1">
      <alignment horizontal="right"/>
    </xf>
    <xf numFmtId="4" fontId="7" fillId="0" borderId="3" xfId="3" applyNumberFormat="1" applyFont="1" applyFill="1" applyBorder="1" applyAlignment="1">
      <alignment horizontal="right" vertical="center"/>
    </xf>
    <xf numFmtId="4" fontId="3" fillId="0" borderId="3" xfId="3" applyNumberFormat="1" applyFont="1" applyFill="1" applyBorder="1" applyAlignment="1">
      <alignment horizontal="right" vertical="center"/>
    </xf>
    <xf numFmtId="4" fontId="7" fillId="2" borderId="3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7" fillId="0" borderId="2" xfId="3" applyNumberFormat="1" applyFont="1" applyFill="1" applyBorder="1" applyAlignment="1">
      <alignment horizontal="right"/>
    </xf>
    <xf numFmtId="4" fontId="3" fillId="2" borderId="3" xfId="3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"/>
    </xf>
    <xf numFmtId="4" fontId="3" fillId="0" borderId="6" xfId="3" applyNumberFormat="1" applyFont="1" applyFill="1" applyBorder="1" applyAlignment="1">
      <alignment horizontal="center" vertical="center" wrapText="1"/>
    </xf>
    <xf numFmtId="4" fontId="3" fillId="0" borderId="7" xfId="3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0" fillId="0" borderId="0" xfId="0" applyAlignment="1"/>
    <xf numFmtId="4" fontId="3" fillId="2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5" xfId="3" applyFont="1" applyFill="1" applyBorder="1" applyAlignment="1">
      <alignment horizont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4" fontId="3" fillId="2" borderId="7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/>
    </xf>
    <xf numFmtId="4" fontId="3" fillId="2" borderId="7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" fontId="3" fillId="0" borderId="6" xfId="3" applyNumberFormat="1" applyFont="1" applyFill="1" applyBorder="1" applyAlignment="1">
      <alignment horizontal="center" vertical="center"/>
    </xf>
    <xf numFmtId="4" fontId="3" fillId="0" borderId="7" xfId="3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3"/>
    <cellStyle name="Обычный 3" xfId="4"/>
    <cellStyle name="Обычный 3 2" xfId="5"/>
    <cellStyle name="Обычный_Приложение 5 - прогноз доходов" xfId="1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opLeftCell="A15" zoomScaleSheetLayoutView="100" workbookViewId="0">
      <selection activeCell="K19" sqref="K19"/>
    </sheetView>
  </sheetViews>
  <sheetFormatPr defaultRowHeight="12.75"/>
  <cols>
    <col min="1" max="1" width="48.5703125" style="1" customWidth="1"/>
    <col min="2" max="2" width="20.140625" style="16" customWidth="1"/>
    <col min="3" max="3" width="17.28515625" style="27" hidden="1" customWidth="1"/>
    <col min="4" max="4" width="13.5703125" style="27" hidden="1" customWidth="1"/>
    <col min="5" max="5" width="16.85546875" style="27" hidden="1" customWidth="1"/>
    <col min="6" max="6" width="13.42578125" style="27" hidden="1" customWidth="1"/>
    <col min="7" max="7" width="16.28515625" style="27" hidden="1" customWidth="1"/>
    <col min="8" max="8" width="9.7109375" style="17" hidden="1" customWidth="1"/>
    <col min="9" max="9" width="14.85546875" style="46" customWidth="1"/>
    <col min="10" max="10" width="13.42578125" style="46" customWidth="1"/>
    <col min="11" max="11" width="14.85546875" style="46" customWidth="1"/>
    <col min="12" max="12" width="14.85546875" style="38" hidden="1" customWidth="1"/>
    <col min="13" max="13" width="8.7109375" style="38" hidden="1" customWidth="1"/>
    <col min="14" max="16384" width="9.140625" style="1"/>
  </cols>
  <sheetData>
    <row r="1" spans="1:12" ht="15" hidden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1:12" ht="15" hidden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</row>
    <row r="3" spans="1:12" ht="16.5" hidden="1" customHeight="1">
      <c r="A3" s="58"/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0.25" hidden="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</row>
    <row r="5" spans="1:12" ht="23.25" hidden="1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1"/>
    </row>
    <row r="6" spans="1:12" ht="15" hidden="1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1"/>
    </row>
    <row r="7" spans="1:12" ht="5.25" hidden="1" customHeight="1">
      <c r="A7" s="37"/>
      <c r="B7" s="36"/>
      <c r="C7" s="36"/>
      <c r="D7" s="36"/>
      <c r="E7" s="36"/>
      <c r="F7" s="36"/>
      <c r="G7" s="36"/>
      <c r="H7" s="36"/>
      <c r="I7" s="45"/>
      <c r="J7" s="45"/>
      <c r="K7" s="45"/>
      <c r="L7" s="1"/>
    </row>
    <row r="8" spans="1:12" ht="15" hidden="1">
      <c r="A8" s="56"/>
      <c r="B8" s="56"/>
      <c r="C8" s="56"/>
      <c r="D8" s="56"/>
      <c r="E8" s="56"/>
      <c r="F8" s="59"/>
      <c r="G8" s="59"/>
      <c r="H8" s="57"/>
      <c r="I8" s="57"/>
      <c r="J8" s="57"/>
      <c r="K8" s="57"/>
      <c r="L8" s="1"/>
    </row>
    <row r="9" spans="1:12" ht="15" hidden="1">
      <c r="A9" s="56"/>
      <c r="B9" s="56"/>
      <c r="C9" s="56"/>
      <c r="D9" s="56"/>
      <c r="E9" s="56"/>
      <c r="F9" s="59"/>
      <c r="G9" s="59"/>
      <c r="H9" s="57"/>
      <c r="I9" s="57"/>
      <c r="J9" s="57"/>
      <c r="K9" s="57"/>
      <c r="L9" s="1"/>
    </row>
    <row r="10" spans="1:12" ht="15" hidden="1">
      <c r="A10" s="58"/>
      <c r="B10" s="58"/>
      <c r="C10" s="58"/>
      <c r="D10" s="58"/>
      <c r="E10" s="58"/>
      <c r="F10" s="60"/>
      <c r="G10" s="60"/>
      <c r="H10" s="57"/>
      <c r="I10" s="57"/>
      <c r="J10" s="57"/>
      <c r="K10" s="57"/>
      <c r="L10" s="1"/>
    </row>
    <row r="11" spans="1:12" ht="5.25" hidden="1" customHeight="1">
      <c r="C11" s="17"/>
      <c r="D11" s="17"/>
      <c r="E11" s="17"/>
      <c r="F11" s="17"/>
      <c r="G11" s="17"/>
      <c r="L11" s="1"/>
    </row>
    <row r="12" spans="1:12" ht="15" hidden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"/>
    </row>
    <row r="13" spans="1:12" ht="15" hidden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1"/>
    </row>
    <row r="14" spans="1:12" ht="15" hidden="1">
      <c r="A14" s="5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"/>
    </row>
    <row r="15" spans="1:12" ht="15.75" customHeight="1">
      <c r="A15" s="61" t="s">
        <v>93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"/>
    </row>
    <row r="16" spans="1:12" ht="12.75" customHeight="1">
      <c r="A16" s="66" t="s">
        <v>79</v>
      </c>
      <c r="B16" s="67" t="s">
        <v>78</v>
      </c>
      <c r="C16" s="62" t="s">
        <v>77</v>
      </c>
      <c r="D16" s="64" t="s">
        <v>97</v>
      </c>
      <c r="E16" s="62" t="s">
        <v>98</v>
      </c>
      <c r="F16" s="64" t="s">
        <v>97</v>
      </c>
      <c r="G16" s="62" t="s">
        <v>98</v>
      </c>
      <c r="H16" s="69" t="s">
        <v>97</v>
      </c>
      <c r="I16" s="54" t="s">
        <v>98</v>
      </c>
      <c r="J16" s="54" t="s">
        <v>98</v>
      </c>
      <c r="K16" s="54" t="s">
        <v>98</v>
      </c>
    </row>
    <row r="17" spans="1:13" ht="12.75" customHeight="1">
      <c r="A17" s="66"/>
      <c r="B17" s="68"/>
      <c r="C17" s="63"/>
      <c r="D17" s="65"/>
      <c r="E17" s="63"/>
      <c r="F17" s="65"/>
      <c r="G17" s="63"/>
      <c r="H17" s="70"/>
      <c r="I17" s="55"/>
      <c r="J17" s="55"/>
      <c r="K17" s="55"/>
    </row>
    <row r="18" spans="1:13" s="53" customFormat="1" ht="10.5" customHeight="1">
      <c r="A18" s="2">
        <v>1</v>
      </c>
      <c r="B18" s="3" t="s">
        <v>153</v>
      </c>
      <c r="C18" s="28"/>
      <c r="D18" s="28"/>
      <c r="E18" s="29"/>
      <c r="F18" s="28"/>
      <c r="G18" s="29"/>
      <c r="H18" s="2"/>
      <c r="I18" s="19">
        <v>3</v>
      </c>
      <c r="J18" s="19">
        <v>4</v>
      </c>
      <c r="K18" s="19">
        <v>5</v>
      </c>
      <c r="L18" s="38"/>
      <c r="M18" s="38"/>
    </row>
    <row r="19" spans="1:13" s="11" customFormat="1">
      <c r="A19" s="4" t="s">
        <v>0</v>
      </c>
      <c r="B19" s="18" t="s">
        <v>1</v>
      </c>
      <c r="C19" s="30">
        <f>C20+C22+C24+C28+C29+C34+C36+C39+C42</f>
        <v>201376279</v>
      </c>
      <c r="D19" s="30"/>
      <c r="E19" s="30">
        <f t="shared" ref="E19:I19" si="0">E20+E22+E24+E28+E29+E34+E36+E39+E42</f>
        <v>201678779</v>
      </c>
      <c r="F19" s="30"/>
      <c r="G19" s="30">
        <f t="shared" si="0"/>
        <v>201678779</v>
      </c>
      <c r="H19" s="6">
        <f t="shared" si="0"/>
        <v>16002363.060000001</v>
      </c>
      <c r="I19" s="47">
        <f t="shared" si="0"/>
        <v>217681142.06</v>
      </c>
      <c r="J19" s="47">
        <f t="shared" ref="J19" si="1">J20+J22+J24+J28+J29+J34+J36+J39+J42</f>
        <v>9086450.2799999993</v>
      </c>
      <c r="K19" s="47">
        <f>SUM(I19:J19)</f>
        <v>226767592.34</v>
      </c>
      <c r="L19" s="39"/>
      <c r="M19" s="39"/>
    </row>
    <row r="20" spans="1:13" s="11" customFormat="1">
      <c r="A20" s="4" t="s">
        <v>2</v>
      </c>
      <c r="B20" s="18" t="s">
        <v>3</v>
      </c>
      <c r="C20" s="30">
        <v>133094588</v>
      </c>
      <c r="D20" s="30"/>
      <c r="E20" s="30">
        <v>133094588</v>
      </c>
      <c r="F20" s="30"/>
      <c r="G20" s="30">
        <v>133094588</v>
      </c>
      <c r="H20" s="6">
        <f>H21</f>
        <v>15946000</v>
      </c>
      <c r="I20" s="47">
        <f>I21</f>
        <v>149040588</v>
      </c>
      <c r="J20" s="47">
        <f t="shared" ref="J20" si="2">J21</f>
        <v>9086450.2799999993</v>
      </c>
      <c r="K20" s="47">
        <f t="shared" ref="K20:K91" si="3">SUM(I20:J20)</f>
        <v>158127038.28</v>
      </c>
      <c r="L20" s="39"/>
      <c r="M20" s="39"/>
    </row>
    <row r="21" spans="1:13">
      <c r="A21" s="8" t="s">
        <v>4</v>
      </c>
      <c r="B21" s="9" t="s">
        <v>5</v>
      </c>
      <c r="C21" s="31">
        <v>133094588</v>
      </c>
      <c r="D21" s="31"/>
      <c r="E21" s="31">
        <v>133094588</v>
      </c>
      <c r="F21" s="31"/>
      <c r="G21" s="31">
        <v>133094588</v>
      </c>
      <c r="H21" s="7">
        <v>15946000</v>
      </c>
      <c r="I21" s="48">
        <f>133094588+H21</f>
        <v>149040588</v>
      </c>
      <c r="J21" s="48">
        <v>9086450.2799999993</v>
      </c>
      <c r="K21" s="48">
        <f t="shared" si="3"/>
        <v>158127038.28</v>
      </c>
    </row>
    <row r="22" spans="1:13" s="11" customFormat="1" ht="38.25">
      <c r="A22" s="10" t="s">
        <v>6</v>
      </c>
      <c r="B22" s="5" t="s">
        <v>7</v>
      </c>
      <c r="C22" s="30">
        <f>C23</f>
        <v>22554241</v>
      </c>
      <c r="D22" s="30"/>
      <c r="E22" s="30">
        <f t="shared" ref="E22:J22" si="4">E23</f>
        <v>22554241</v>
      </c>
      <c r="F22" s="30"/>
      <c r="G22" s="30">
        <f t="shared" si="4"/>
        <v>22554241</v>
      </c>
      <c r="H22" s="6"/>
      <c r="I22" s="47">
        <f t="shared" si="4"/>
        <v>22554241</v>
      </c>
      <c r="J22" s="47">
        <f t="shared" si="4"/>
        <v>0</v>
      </c>
      <c r="K22" s="47">
        <f t="shared" si="3"/>
        <v>22554241</v>
      </c>
      <c r="L22" s="39"/>
      <c r="M22" s="39"/>
    </row>
    <row r="23" spans="1:13" ht="25.5">
      <c r="A23" s="8" t="s">
        <v>8</v>
      </c>
      <c r="B23" s="9" t="s">
        <v>9</v>
      </c>
      <c r="C23" s="31">
        <v>22554241</v>
      </c>
      <c r="D23" s="31"/>
      <c r="E23" s="31">
        <v>22554241</v>
      </c>
      <c r="F23" s="31"/>
      <c r="G23" s="31">
        <v>22554241</v>
      </c>
      <c r="H23" s="7"/>
      <c r="I23" s="48">
        <v>22554241</v>
      </c>
      <c r="J23" s="48"/>
      <c r="K23" s="48">
        <f t="shared" si="3"/>
        <v>22554241</v>
      </c>
    </row>
    <row r="24" spans="1:13" s="11" customFormat="1">
      <c r="A24" s="10" t="s">
        <v>10</v>
      </c>
      <c r="B24" s="5" t="s">
        <v>11</v>
      </c>
      <c r="C24" s="30">
        <f>SUM(C25:C27)</f>
        <v>23509450</v>
      </c>
      <c r="D24" s="30"/>
      <c r="E24" s="30">
        <f t="shared" ref="E24:G24" si="5">SUM(E25:E27)</f>
        <v>23509450</v>
      </c>
      <c r="F24" s="30"/>
      <c r="G24" s="30">
        <f t="shared" si="5"/>
        <v>23509450</v>
      </c>
      <c r="H24" s="6"/>
      <c r="I24" s="47">
        <f t="shared" ref="I24:J24" si="6">SUM(I25:I27)</f>
        <v>23509450</v>
      </c>
      <c r="J24" s="47">
        <f t="shared" si="6"/>
        <v>0</v>
      </c>
      <c r="K24" s="47">
        <f t="shared" si="3"/>
        <v>23509450</v>
      </c>
      <c r="L24" s="39"/>
      <c r="M24" s="39"/>
    </row>
    <row r="25" spans="1:13" ht="25.5">
      <c r="A25" s="8" t="s">
        <v>12</v>
      </c>
      <c r="B25" s="9" t="s">
        <v>13</v>
      </c>
      <c r="C25" s="31">
        <v>23430815</v>
      </c>
      <c r="D25" s="31"/>
      <c r="E25" s="31">
        <v>23430815</v>
      </c>
      <c r="F25" s="31"/>
      <c r="G25" s="31">
        <v>23430815</v>
      </c>
      <c r="H25" s="7"/>
      <c r="I25" s="48">
        <v>23430815</v>
      </c>
      <c r="J25" s="48"/>
      <c r="K25" s="48">
        <f t="shared" si="3"/>
        <v>23430815</v>
      </c>
    </row>
    <row r="26" spans="1:13">
      <c r="A26" s="8" t="s">
        <v>14</v>
      </c>
      <c r="B26" s="9" t="s">
        <v>15</v>
      </c>
      <c r="C26" s="31">
        <v>10576</v>
      </c>
      <c r="D26" s="31"/>
      <c r="E26" s="31">
        <v>10576</v>
      </c>
      <c r="F26" s="31"/>
      <c r="G26" s="31">
        <v>10576</v>
      </c>
      <c r="H26" s="7"/>
      <c r="I26" s="48">
        <v>10576</v>
      </c>
      <c r="J26" s="48"/>
      <c r="K26" s="48">
        <f t="shared" si="3"/>
        <v>10576</v>
      </c>
    </row>
    <row r="27" spans="1:13" ht="25.5">
      <c r="A27" s="8" t="s">
        <v>16</v>
      </c>
      <c r="B27" s="9" t="s">
        <v>17</v>
      </c>
      <c r="C27" s="31">
        <v>68059</v>
      </c>
      <c r="D27" s="31"/>
      <c r="E27" s="31">
        <v>68059</v>
      </c>
      <c r="F27" s="31"/>
      <c r="G27" s="31">
        <v>68059</v>
      </c>
      <c r="H27" s="7"/>
      <c r="I27" s="48">
        <v>68059</v>
      </c>
      <c r="J27" s="48"/>
      <c r="K27" s="48">
        <f t="shared" si="3"/>
        <v>68059</v>
      </c>
    </row>
    <row r="28" spans="1:13" s="11" customFormat="1">
      <c r="A28" s="10" t="s">
        <v>18</v>
      </c>
      <c r="B28" s="5" t="s">
        <v>19</v>
      </c>
      <c r="C28" s="30">
        <v>3712000</v>
      </c>
      <c r="D28" s="30"/>
      <c r="E28" s="30">
        <v>3712000</v>
      </c>
      <c r="F28" s="30"/>
      <c r="G28" s="30">
        <v>3712000</v>
      </c>
      <c r="H28" s="6"/>
      <c r="I28" s="47">
        <v>3712000</v>
      </c>
      <c r="J28" s="47">
        <v>0</v>
      </c>
      <c r="K28" s="47">
        <f t="shared" si="3"/>
        <v>3712000</v>
      </c>
      <c r="L28" s="39"/>
      <c r="M28" s="39"/>
    </row>
    <row r="29" spans="1:13" s="11" customFormat="1" ht="38.25">
      <c r="A29" s="10" t="s">
        <v>20</v>
      </c>
      <c r="B29" s="5" t="s">
        <v>21</v>
      </c>
      <c r="C29" s="30">
        <f>SUM(C30:C33)</f>
        <v>13164000</v>
      </c>
      <c r="D29" s="30"/>
      <c r="E29" s="30">
        <f t="shared" ref="E29:G29" si="7">SUM(E30:E33)</f>
        <v>13164000</v>
      </c>
      <c r="F29" s="30"/>
      <c r="G29" s="30">
        <f t="shared" si="7"/>
        <v>13164000</v>
      </c>
      <c r="H29" s="6"/>
      <c r="I29" s="47">
        <f t="shared" ref="I29:J29" si="8">SUM(I30:I33)</f>
        <v>13164000</v>
      </c>
      <c r="J29" s="47">
        <f t="shared" si="8"/>
        <v>0</v>
      </c>
      <c r="K29" s="47">
        <f t="shared" si="3"/>
        <v>13164000</v>
      </c>
      <c r="L29" s="39"/>
      <c r="M29" s="39"/>
    </row>
    <row r="30" spans="1:13" ht="39" customHeight="1">
      <c r="A30" s="8" t="s">
        <v>22</v>
      </c>
      <c r="B30" s="9" t="s">
        <v>23</v>
      </c>
      <c r="C30" s="31">
        <v>9525000</v>
      </c>
      <c r="D30" s="31"/>
      <c r="E30" s="31">
        <v>9525000</v>
      </c>
      <c r="F30" s="31"/>
      <c r="G30" s="31">
        <v>9525000</v>
      </c>
      <c r="H30" s="7"/>
      <c r="I30" s="48">
        <v>9525000</v>
      </c>
      <c r="J30" s="48"/>
      <c r="K30" s="48">
        <f t="shared" si="3"/>
        <v>9525000</v>
      </c>
    </row>
    <row r="31" spans="1:13" ht="39" customHeight="1">
      <c r="A31" s="8" t="s">
        <v>24</v>
      </c>
      <c r="B31" s="9" t="s">
        <v>25</v>
      </c>
      <c r="C31" s="31">
        <v>88000</v>
      </c>
      <c r="D31" s="31"/>
      <c r="E31" s="31">
        <v>88000</v>
      </c>
      <c r="F31" s="31"/>
      <c r="G31" s="31">
        <v>88000</v>
      </c>
      <c r="H31" s="7"/>
      <c r="I31" s="48">
        <v>88000</v>
      </c>
      <c r="J31" s="48"/>
      <c r="K31" s="48">
        <f t="shared" si="3"/>
        <v>88000</v>
      </c>
    </row>
    <row r="32" spans="1:13" ht="39" customHeight="1">
      <c r="A32" s="8" t="s">
        <v>26</v>
      </c>
      <c r="B32" s="9" t="s">
        <v>27</v>
      </c>
      <c r="C32" s="31">
        <v>668000</v>
      </c>
      <c r="D32" s="31"/>
      <c r="E32" s="31">
        <v>668000</v>
      </c>
      <c r="F32" s="31"/>
      <c r="G32" s="31">
        <v>668000</v>
      </c>
      <c r="H32" s="7"/>
      <c r="I32" s="48">
        <v>668000</v>
      </c>
      <c r="J32" s="48"/>
      <c r="K32" s="48">
        <f t="shared" si="3"/>
        <v>668000</v>
      </c>
    </row>
    <row r="33" spans="1:13" ht="39" customHeight="1">
      <c r="A33" s="8" t="s">
        <v>28</v>
      </c>
      <c r="B33" s="9" t="s">
        <v>29</v>
      </c>
      <c r="C33" s="31">
        <v>2883000</v>
      </c>
      <c r="D33" s="31"/>
      <c r="E33" s="31">
        <v>2883000</v>
      </c>
      <c r="F33" s="31"/>
      <c r="G33" s="31">
        <v>2883000</v>
      </c>
      <c r="H33" s="7"/>
      <c r="I33" s="48">
        <v>2883000</v>
      </c>
      <c r="J33" s="48"/>
      <c r="K33" s="48">
        <f t="shared" si="3"/>
        <v>2883000</v>
      </c>
    </row>
    <row r="34" spans="1:13" s="11" customFormat="1" ht="25.5">
      <c r="A34" s="10" t="s">
        <v>30</v>
      </c>
      <c r="B34" s="5" t="s">
        <v>31</v>
      </c>
      <c r="C34" s="30">
        <f>C35</f>
        <v>407000</v>
      </c>
      <c r="D34" s="30"/>
      <c r="E34" s="30">
        <f t="shared" ref="E34:J34" si="9">E35</f>
        <v>407000</v>
      </c>
      <c r="F34" s="30"/>
      <c r="G34" s="30">
        <f t="shared" si="9"/>
        <v>407000</v>
      </c>
      <c r="H34" s="6"/>
      <c r="I34" s="47">
        <f t="shared" si="9"/>
        <v>407000</v>
      </c>
      <c r="J34" s="47">
        <f t="shared" si="9"/>
        <v>0</v>
      </c>
      <c r="K34" s="47">
        <f t="shared" si="3"/>
        <v>407000</v>
      </c>
      <c r="L34" s="39"/>
      <c r="M34" s="39"/>
    </row>
    <row r="35" spans="1:13">
      <c r="A35" s="8" t="s">
        <v>32</v>
      </c>
      <c r="B35" s="9" t="s">
        <v>33</v>
      </c>
      <c r="C35" s="31">
        <v>407000</v>
      </c>
      <c r="D35" s="31"/>
      <c r="E35" s="31">
        <v>407000</v>
      </c>
      <c r="F35" s="31"/>
      <c r="G35" s="31">
        <v>407000</v>
      </c>
      <c r="H35" s="7"/>
      <c r="I35" s="48">
        <v>407000</v>
      </c>
      <c r="J35" s="48"/>
      <c r="K35" s="48">
        <f t="shared" si="3"/>
        <v>407000</v>
      </c>
    </row>
    <row r="36" spans="1:13" s="11" customFormat="1" ht="25.5">
      <c r="A36" s="10" t="s">
        <v>34</v>
      </c>
      <c r="B36" s="5" t="s">
        <v>35</v>
      </c>
      <c r="C36" s="30">
        <f>C38</f>
        <v>325000</v>
      </c>
      <c r="D36" s="30"/>
      <c r="E36" s="30">
        <f t="shared" ref="E36" si="10">E38</f>
        <v>325000</v>
      </c>
      <c r="F36" s="30"/>
      <c r="G36" s="30">
        <f>SUM(G37:G38)</f>
        <v>325000</v>
      </c>
      <c r="H36" s="6">
        <f t="shared" ref="H36" si="11">SUM(H37:H38)</f>
        <v>56363.06</v>
      </c>
      <c r="I36" s="47">
        <f>SUM(I37:I38)</f>
        <v>381363.06</v>
      </c>
      <c r="J36" s="47">
        <f t="shared" ref="J36" si="12">SUM(J37:J38)</f>
        <v>0</v>
      </c>
      <c r="K36" s="47">
        <f t="shared" si="3"/>
        <v>381363.06</v>
      </c>
      <c r="L36" s="39"/>
      <c r="M36" s="39"/>
    </row>
    <row r="37" spans="1:13" s="11" customFormat="1" ht="14.25" customHeight="1">
      <c r="A37" s="25" t="s">
        <v>134</v>
      </c>
      <c r="B37" s="9" t="s">
        <v>135</v>
      </c>
      <c r="C37" s="30"/>
      <c r="D37" s="30"/>
      <c r="E37" s="30"/>
      <c r="F37" s="30"/>
      <c r="G37" s="30"/>
      <c r="H37" s="7">
        <v>56363.06</v>
      </c>
      <c r="I37" s="48">
        <f>H37</f>
        <v>56363.06</v>
      </c>
      <c r="J37" s="48"/>
      <c r="K37" s="48">
        <f t="shared" si="3"/>
        <v>56363.06</v>
      </c>
      <c r="L37" s="39"/>
      <c r="M37" s="39"/>
    </row>
    <row r="38" spans="1:13">
      <c r="A38" s="8" t="s">
        <v>36</v>
      </c>
      <c r="B38" s="9" t="s">
        <v>37</v>
      </c>
      <c r="C38" s="31">
        <v>325000</v>
      </c>
      <c r="D38" s="31"/>
      <c r="E38" s="31">
        <v>325000</v>
      </c>
      <c r="F38" s="31"/>
      <c r="G38" s="31">
        <v>325000</v>
      </c>
      <c r="H38" s="7"/>
      <c r="I38" s="48">
        <v>325000</v>
      </c>
      <c r="J38" s="48"/>
      <c r="K38" s="48">
        <f t="shared" si="3"/>
        <v>325000</v>
      </c>
    </row>
    <row r="39" spans="1:13" s="11" customFormat="1" ht="25.5">
      <c r="A39" s="10" t="s">
        <v>38</v>
      </c>
      <c r="B39" s="5" t="s">
        <v>39</v>
      </c>
      <c r="C39" s="30">
        <f>SUM(C40:C41)</f>
        <v>2102000</v>
      </c>
      <c r="D39" s="30"/>
      <c r="E39" s="30">
        <f>SUM(E40:E41)</f>
        <v>2404500</v>
      </c>
      <c r="F39" s="30"/>
      <c r="G39" s="30">
        <f>SUM(G40:G41)</f>
        <v>2404500</v>
      </c>
      <c r="H39" s="6"/>
      <c r="I39" s="47">
        <f>SUM(I40:I41)</f>
        <v>2404500</v>
      </c>
      <c r="J39" s="47">
        <f t="shared" ref="J39" si="13">SUM(J40:J41)</f>
        <v>0</v>
      </c>
      <c r="K39" s="47">
        <f t="shared" si="3"/>
        <v>2404500</v>
      </c>
      <c r="L39" s="39"/>
      <c r="M39" s="39"/>
    </row>
    <row r="40" spans="1:13" ht="26.25" customHeight="1">
      <c r="A40" s="8" t="s">
        <v>40</v>
      </c>
      <c r="B40" s="9" t="s">
        <v>41</v>
      </c>
      <c r="C40" s="31">
        <v>1602000</v>
      </c>
      <c r="D40" s="31">
        <v>302500</v>
      </c>
      <c r="E40" s="31">
        <f>SUM(C40:D40)</f>
        <v>1904500</v>
      </c>
      <c r="F40" s="31"/>
      <c r="G40" s="31">
        <v>1904500</v>
      </c>
      <c r="H40" s="7"/>
      <c r="I40" s="48">
        <v>1904500</v>
      </c>
      <c r="J40" s="48"/>
      <c r="K40" s="48">
        <f t="shared" si="3"/>
        <v>1904500</v>
      </c>
    </row>
    <row r="41" spans="1:13" ht="26.25" customHeight="1">
      <c r="A41" s="8" t="s">
        <v>42</v>
      </c>
      <c r="B41" s="9" t="s">
        <v>43</v>
      </c>
      <c r="C41" s="31">
        <v>500000</v>
      </c>
      <c r="D41" s="31"/>
      <c r="E41" s="31">
        <v>500000</v>
      </c>
      <c r="F41" s="31"/>
      <c r="G41" s="31">
        <v>500000</v>
      </c>
      <c r="H41" s="7"/>
      <c r="I41" s="48">
        <v>500000</v>
      </c>
      <c r="J41" s="48"/>
      <c r="K41" s="48">
        <f t="shared" si="3"/>
        <v>500000</v>
      </c>
    </row>
    <row r="42" spans="1:13" s="11" customFormat="1">
      <c r="A42" s="10" t="s">
        <v>44</v>
      </c>
      <c r="B42" s="5" t="s">
        <v>45</v>
      </c>
      <c r="C42" s="30">
        <v>2508000</v>
      </c>
      <c r="D42" s="30"/>
      <c r="E42" s="30">
        <v>2508000</v>
      </c>
      <c r="F42" s="30"/>
      <c r="G42" s="30">
        <v>2508000</v>
      </c>
      <c r="H42" s="6"/>
      <c r="I42" s="47">
        <v>2508000</v>
      </c>
      <c r="J42" s="47">
        <v>0</v>
      </c>
      <c r="K42" s="47">
        <f t="shared" si="3"/>
        <v>2508000</v>
      </c>
      <c r="L42" s="39"/>
      <c r="M42" s="39"/>
    </row>
    <row r="43" spans="1:13" s="11" customFormat="1">
      <c r="A43" s="10" t="s">
        <v>46</v>
      </c>
      <c r="B43" s="5" t="s">
        <v>47</v>
      </c>
      <c r="C43" s="30">
        <f>C44</f>
        <v>999113912</v>
      </c>
      <c r="D43" s="30">
        <f t="shared" ref="D43:K43" si="14">D44+D101+D102+D103</f>
        <v>-665735.55999999982</v>
      </c>
      <c r="E43" s="30">
        <f t="shared" si="14"/>
        <v>998448176.44000006</v>
      </c>
      <c r="F43" s="30">
        <f t="shared" si="14"/>
        <v>16307665.769999998</v>
      </c>
      <c r="G43" s="30">
        <f t="shared" si="14"/>
        <v>1014755842.2099999</v>
      </c>
      <c r="H43" s="6">
        <f t="shared" si="14"/>
        <v>55235169.32</v>
      </c>
      <c r="I43" s="47">
        <f t="shared" si="14"/>
        <v>1067863011.53</v>
      </c>
      <c r="J43" s="47">
        <f t="shared" si="14"/>
        <v>22234487.640000001</v>
      </c>
      <c r="K43" s="47">
        <f t="shared" si="14"/>
        <v>1090097499.1699996</v>
      </c>
      <c r="L43" s="40">
        <f>1090098546.14-K43</f>
        <v>1046.9700005054474</v>
      </c>
      <c r="M43" s="39"/>
    </row>
    <row r="44" spans="1:13" ht="25.5">
      <c r="A44" s="8" t="s">
        <v>70</v>
      </c>
      <c r="B44" s="9" t="s">
        <v>48</v>
      </c>
      <c r="C44" s="31">
        <f t="shared" ref="C44:K44" si="15">C45+C47+C79+C94</f>
        <v>999113912</v>
      </c>
      <c r="D44" s="31">
        <f t="shared" si="15"/>
        <v>614594</v>
      </c>
      <c r="E44" s="31">
        <f t="shared" si="15"/>
        <v>999728506</v>
      </c>
      <c r="F44" s="31">
        <f t="shared" si="15"/>
        <v>15101057.039999999</v>
      </c>
      <c r="G44" s="31">
        <f t="shared" si="15"/>
        <v>1014829563.04</v>
      </c>
      <c r="H44" s="7">
        <f t="shared" si="15"/>
        <v>49916168.219999999</v>
      </c>
      <c r="I44" s="48">
        <f t="shared" si="15"/>
        <v>1062617731.26</v>
      </c>
      <c r="J44" s="48">
        <f t="shared" si="15"/>
        <v>22265811</v>
      </c>
      <c r="K44" s="48">
        <f t="shared" si="15"/>
        <v>1084883542.2599998</v>
      </c>
      <c r="L44" s="41"/>
    </row>
    <row r="45" spans="1:13" s="11" customFormat="1" ht="25.5">
      <c r="A45" s="10" t="s">
        <v>49</v>
      </c>
      <c r="B45" s="5" t="s">
        <v>82</v>
      </c>
      <c r="C45" s="30">
        <f>C46</f>
        <v>50669100</v>
      </c>
      <c r="D45" s="30">
        <f t="shared" ref="D45:J45" si="16">D46</f>
        <v>0</v>
      </c>
      <c r="E45" s="30">
        <f t="shared" si="16"/>
        <v>50669100</v>
      </c>
      <c r="F45" s="30">
        <f t="shared" si="16"/>
        <v>0</v>
      </c>
      <c r="G45" s="30">
        <f t="shared" si="16"/>
        <v>50669100</v>
      </c>
      <c r="H45" s="6">
        <f t="shared" si="16"/>
        <v>0</v>
      </c>
      <c r="I45" s="47">
        <f t="shared" si="16"/>
        <v>50669100</v>
      </c>
      <c r="J45" s="47">
        <f t="shared" si="16"/>
        <v>0</v>
      </c>
      <c r="K45" s="47">
        <f>K46</f>
        <v>50669100</v>
      </c>
      <c r="L45" s="39"/>
      <c r="M45" s="39"/>
    </row>
    <row r="46" spans="1:13" ht="25.5">
      <c r="A46" s="8" t="s">
        <v>65</v>
      </c>
      <c r="B46" s="9" t="s">
        <v>83</v>
      </c>
      <c r="C46" s="31">
        <v>50669100</v>
      </c>
      <c r="D46" s="31"/>
      <c r="E46" s="31">
        <f>SUM(C46:D46)</f>
        <v>50669100</v>
      </c>
      <c r="F46" s="31"/>
      <c r="G46" s="31">
        <f>SUM(E46:F46)</f>
        <v>50669100</v>
      </c>
      <c r="H46" s="7"/>
      <c r="I46" s="48">
        <v>50669100</v>
      </c>
      <c r="J46" s="48"/>
      <c r="K46" s="48">
        <f t="shared" si="3"/>
        <v>50669100</v>
      </c>
    </row>
    <row r="47" spans="1:13" s="11" customFormat="1" ht="25.5">
      <c r="A47" s="10" t="s">
        <v>50</v>
      </c>
      <c r="B47" s="5" t="s">
        <v>84</v>
      </c>
      <c r="C47" s="30">
        <f>SUM(C48:C68)</f>
        <v>303626600</v>
      </c>
      <c r="D47" s="30">
        <f t="shared" ref="D47:E47" si="17">SUM(D48:D68)</f>
        <v>542900</v>
      </c>
      <c r="E47" s="30">
        <f t="shared" si="17"/>
        <v>304169500</v>
      </c>
      <c r="F47" s="30">
        <f t="shared" ref="F47" si="18">SUM(F48:F68)</f>
        <v>15071057.039999999</v>
      </c>
      <c r="G47" s="30">
        <f>SUM(G48:G69)</f>
        <v>319240557.04000002</v>
      </c>
      <c r="H47" s="6">
        <f>SUM(H48:H78)</f>
        <v>48895675.100000001</v>
      </c>
      <c r="I47" s="47">
        <f>SUM(I48:I78)</f>
        <v>366008232.13999999</v>
      </c>
      <c r="J47" s="47">
        <f>SUM(J48:J78)</f>
        <v>10606617</v>
      </c>
      <c r="K47" s="47">
        <f>SUM(I47:J47)</f>
        <v>376614849.13999999</v>
      </c>
      <c r="L47" s="40">
        <f>SUM(K48:K75)</f>
        <v>373571543.13999999</v>
      </c>
      <c r="M47" s="40">
        <f>373571543.14-L47</f>
        <v>0</v>
      </c>
    </row>
    <row r="48" spans="1:13" ht="40.5" customHeight="1">
      <c r="A48" s="8" t="s">
        <v>54</v>
      </c>
      <c r="B48" s="9" t="s">
        <v>106</v>
      </c>
      <c r="C48" s="31">
        <v>1988400</v>
      </c>
      <c r="D48" s="31"/>
      <c r="E48" s="31">
        <f t="shared" ref="E48:E68" si="19">SUM(C48:D48)</f>
        <v>1988400</v>
      </c>
      <c r="F48" s="31"/>
      <c r="G48" s="31">
        <f t="shared" ref="G48:G68" si="20">SUM(E48:F48)</f>
        <v>1988400</v>
      </c>
      <c r="H48" s="7"/>
      <c r="I48" s="48">
        <f>G48</f>
        <v>1988400</v>
      </c>
      <c r="J48" s="48">
        <f>3976800-I48</f>
        <v>1988400</v>
      </c>
      <c r="K48" s="48">
        <f t="shared" si="3"/>
        <v>3976800</v>
      </c>
    </row>
    <row r="49" spans="1:11" ht="37.5" customHeight="1">
      <c r="A49" s="8" t="s">
        <v>123</v>
      </c>
      <c r="B49" s="9" t="s">
        <v>124</v>
      </c>
      <c r="C49" s="31"/>
      <c r="D49" s="31"/>
      <c r="E49" s="31"/>
      <c r="F49" s="31"/>
      <c r="G49" s="31"/>
      <c r="H49" s="7">
        <v>1721000</v>
      </c>
      <c r="I49" s="48">
        <f>H49</f>
        <v>1721000</v>
      </c>
      <c r="J49" s="48"/>
      <c r="K49" s="48">
        <f t="shared" si="3"/>
        <v>1721000</v>
      </c>
    </row>
    <row r="50" spans="1:11" ht="51">
      <c r="A50" s="8" t="s">
        <v>112</v>
      </c>
      <c r="B50" s="9" t="s">
        <v>113</v>
      </c>
      <c r="C50" s="31"/>
      <c r="D50" s="31"/>
      <c r="E50" s="31"/>
      <c r="F50" s="31">
        <v>627327.5</v>
      </c>
      <c r="G50" s="31">
        <f t="shared" si="20"/>
        <v>627327.5</v>
      </c>
      <c r="H50" s="7"/>
      <c r="I50" s="48">
        <f>G50</f>
        <v>627327.5</v>
      </c>
      <c r="J50" s="48"/>
      <c r="K50" s="48">
        <f t="shared" si="3"/>
        <v>627327.5</v>
      </c>
    </row>
    <row r="51" spans="1:11" ht="51" customHeight="1">
      <c r="A51" s="8" t="s">
        <v>114</v>
      </c>
      <c r="B51" s="9" t="s">
        <v>115</v>
      </c>
      <c r="C51" s="31"/>
      <c r="D51" s="31"/>
      <c r="E51" s="31"/>
      <c r="F51" s="31">
        <v>35437.75</v>
      </c>
      <c r="G51" s="31">
        <f t="shared" si="20"/>
        <v>35437.75</v>
      </c>
      <c r="H51" s="7"/>
      <c r="I51" s="48">
        <f t="shared" ref="I51:I52" si="21">G51</f>
        <v>35437.75</v>
      </c>
      <c r="J51" s="48"/>
      <c r="K51" s="52">
        <f t="shared" si="3"/>
        <v>35437.75</v>
      </c>
    </row>
    <row r="52" spans="1:11" ht="30" customHeight="1">
      <c r="A52" s="8" t="s">
        <v>122</v>
      </c>
      <c r="B52" s="9" t="s">
        <v>115</v>
      </c>
      <c r="C52" s="31"/>
      <c r="D52" s="31"/>
      <c r="E52" s="31"/>
      <c r="F52" s="31">
        <v>3025698.79</v>
      </c>
      <c r="G52" s="31">
        <f t="shared" si="20"/>
        <v>3025698.79</v>
      </c>
      <c r="H52" s="7"/>
      <c r="I52" s="48">
        <f t="shared" si="21"/>
        <v>3025698.79</v>
      </c>
      <c r="J52" s="48"/>
      <c r="K52" s="52">
        <f t="shared" si="3"/>
        <v>3025698.79</v>
      </c>
    </row>
    <row r="53" spans="1:11" ht="30" customHeight="1">
      <c r="A53" s="8" t="s">
        <v>125</v>
      </c>
      <c r="B53" s="9" t="s">
        <v>126</v>
      </c>
      <c r="C53" s="31"/>
      <c r="D53" s="31"/>
      <c r="E53" s="31"/>
      <c r="F53" s="31"/>
      <c r="G53" s="31"/>
      <c r="H53" s="7">
        <v>13724638.9</v>
      </c>
      <c r="I53" s="48">
        <f>H53</f>
        <v>13724638.9</v>
      </c>
      <c r="J53" s="48"/>
      <c r="K53" s="48">
        <f t="shared" si="3"/>
        <v>13724638.9</v>
      </c>
    </row>
    <row r="54" spans="1:11" ht="51">
      <c r="A54" s="8" t="s">
        <v>116</v>
      </c>
      <c r="B54" s="9" t="s">
        <v>117</v>
      </c>
      <c r="C54" s="31"/>
      <c r="D54" s="31"/>
      <c r="E54" s="31"/>
      <c r="F54" s="31">
        <v>8669593</v>
      </c>
      <c r="G54" s="31">
        <f t="shared" si="20"/>
        <v>8669593</v>
      </c>
      <c r="H54" s="7"/>
      <c r="I54" s="48">
        <f>G54</f>
        <v>8669593</v>
      </c>
      <c r="J54" s="48"/>
      <c r="K54" s="48">
        <f t="shared" si="3"/>
        <v>8669593</v>
      </c>
    </row>
    <row r="55" spans="1:11" ht="42" customHeight="1">
      <c r="A55" s="8" t="s">
        <v>128</v>
      </c>
      <c r="B55" s="9" t="s">
        <v>127</v>
      </c>
      <c r="C55" s="31"/>
      <c r="D55" s="31"/>
      <c r="E55" s="31"/>
      <c r="F55" s="31"/>
      <c r="G55" s="31"/>
      <c r="H55" s="7">
        <v>5836584.2400000002</v>
      </c>
      <c r="I55" s="48">
        <f>H55</f>
        <v>5836584.2400000002</v>
      </c>
      <c r="J55" s="48">
        <f>6036584.24-I55</f>
        <v>200000</v>
      </c>
      <c r="K55" s="48">
        <f t="shared" si="3"/>
        <v>6036584.2400000002</v>
      </c>
    </row>
    <row r="56" spans="1:11" ht="31.5" customHeight="1">
      <c r="A56" s="8" t="s">
        <v>129</v>
      </c>
      <c r="B56" s="9" t="s">
        <v>107</v>
      </c>
      <c r="C56" s="31"/>
      <c r="D56" s="31"/>
      <c r="E56" s="31"/>
      <c r="F56" s="31"/>
      <c r="G56" s="31"/>
      <c r="H56" s="7">
        <v>3012973.46</v>
      </c>
      <c r="I56" s="48">
        <f>H56</f>
        <v>3012973.46</v>
      </c>
      <c r="J56" s="48"/>
      <c r="K56" s="48">
        <f t="shared" si="3"/>
        <v>3012973.46</v>
      </c>
    </row>
    <row r="57" spans="1:11" ht="39.75" customHeight="1">
      <c r="A57" s="8" t="s">
        <v>130</v>
      </c>
      <c r="B57" s="9" t="s">
        <v>107</v>
      </c>
      <c r="C57" s="31"/>
      <c r="D57" s="31"/>
      <c r="E57" s="31"/>
      <c r="F57" s="31"/>
      <c r="G57" s="31"/>
      <c r="H57" s="7">
        <v>118507.5</v>
      </c>
      <c r="I57" s="48">
        <f>H57</f>
        <v>118507.5</v>
      </c>
      <c r="J57" s="48"/>
      <c r="K57" s="48">
        <f t="shared" si="3"/>
        <v>118507.5</v>
      </c>
    </row>
    <row r="58" spans="1:11" ht="38.25">
      <c r="A58" s="8" t="s">
        <v>99</v>
      </c>
      <c r="B58" s="9" t="s">
        <v>107</v>
      </c>
      <c r="C58" s="31"/>
      <c r="D58" s="31">
        <v>264000</v>
      </c>
      <c r="E58" s="31">
        <f t="shared" si="19"/>
        <v>264000</v>
      </c>
      <c r="F58" s="31"/>
      <c r="G58" s="31">
        <f t="shared" si="20"/>
        <v>264000</v>
      </c>
      <c r="H58" s="7"/>
      <c r="I58" s="48">
        <f t="shared" ref="I58" si="22">G58</f>
        <v>264000</v>
      </c>
      <c r="J58" s="48"/>
      <c r="K58" s="48">
        <f t="shared" si="3"/>
        <v>264000</v>
      </c>
    </row>
    <row r="59" spans="1:11" ht="38.25">
      <c r="A59" s="8" t="s">
        <v>118</v>
      </c>
      <c r="B59" s="9" t="s">
        <v>107</v>
      </c>
      <c r="C59" s="31"/>
      <c r="D59" s="31"/>
      <c r="E59" s="31"/>
      <c r="F59" s="31">
        <v>1080000</v>
      </c>
      <c r="G59" s="31">
        <f t="shared" si="20"/>
        <v>1080000</v>
      </c>
      <c r="H59" s="7">
        <v>1752400</v>
      </c>
      <c r="I59" s="48">
        <f>1080000+H59</f>
        <v>2832400</v>
      </c>
      <c r="J59" s="48"/>
      <c r="K59" s="48">
        <f t="shared" si="3"/>
        <v>2832400</v>
      </c>
    </row>
    <row r="60" spans="1:11" ht="51">
      <c r="A60" s="8" t="s">
        <v>119</v>
      </c>
      <c r="B60" s="9" t="s">
        <v>107</v>
      </c>
      <c r="C60" s="31"/>
      <c r="D60" s="31"/>
      <c r="E60" s="31"/>
      <c r="F60" s="31">
        <v>438000</v>
      </c>
      <c r="G60" s="31">
        <f t="shared" si="20"/>
        <v>438000</v>
      </c>
      <c r="H60" s="7"/>
      <c r="I60" s="48">
        <f>G60</f>
        <v>438000</v>
      </c>
      <c r="J60" s="48"/>
      <c r="K60" s="48">
        <f t="shared" si="3"/>
        <v>438000</v>
      </c>
    </row>
    <row r="61" spans="1:11" ht="38.25">
      <c r="A61" s="8" t="s">
        <v>120</v>
      </c>
      <c r="B61" s="9" t="s">
        <v>107</v>
      </c>
      <c r="C61" s="31"/>
      <c r="D61" s="31"/>
      <c r="E61" s="31"/>
      <c r="F61" s="31">
        <v>1195000</v>
      </c>
      <c r="G61" s="31">
        <f t="shared" si="20"/>
        <v>1195000</v>
      </c>
      <c r="H61" s="7"/>
      <c r="I61" s="48">
        <f>G61</f>
        <v>1195000</v>
      </c>
      <c r="J61" s="48"/>
      <c r="K61" s="48">
        <f t="shared" si="3"/>
        <v>1195000</v>
      </c>
    </row>
    <row r="62" spans="1:11" ht="28.5" customHeight="1">
      <c r="A62" s="8" t="s">
        <v>147</v>
      </c>
      <c r="B62" s="9" t="s">
        <v>107</v>
      </c>
      <c r="C62" s="31"/>
      <c r="D62" s="31"/>
      <c r="E62" s="31"/>
      <c r="F62" s="31"/>
      <c r="G62" s="31"/>
      <c r="H62" s="7">
        <v>252800</v>
      </c>
      <c r="I62" s="48">
        <f>H62</f>
        <v>252800</v>
      </c>
      <c r="J62" s="48"/>
      <c r="K62" s="48">
        <f t="shared" si="3"/>
        <v>252800</v>
      </c>
    </row>
    <row r="63" spans="1:11" ht="54" customHeight="1">
      <c r="A63" s="8" t="s">
        <v>66</v>
      </c>
      <c r="B63" s="9" t="s">
        <v>107</v>
      </c>
      <c r="C63" s="31">
        <v>20800</v>
      </c>
      <c r="D63" s="31"/>
      <c r="E63" s="31">
        <f t="shared" si="19"/>
        <v>20800</v>
      </c>
      <c r="F63" s="31"/>
      <c r="G63" s="31">
        <f t="shared" si="20"/>
        <v>20800</v>
      </c>
      <c r="H63" s="7"/>
      <c r="I63" s="48">
        <f>G63</f>
        <v>20800</v>
      </c>
      <c r="J63" s="48"/>
      <c r="K63" s="48">
        <f t="shared" si="3"/>
        <v>20800</v>
      </c>
    </row>
    <row r="64" spans="1:11" ht="63.75">
      <c r="A64" s="8" t="s">
        <v>51</v>
      </c>
      <c r="B64" s="9" t="s">
        <v>107</v>
      </c>
      <c r="C64" s="31">
        <v>223400</v>
      </c>
      <c r="D64" s="31"/>
      <c r="E64" s="31">
        <f t="shared" si="19"/>
        <v>223400</v>
      </c>
      <c r="F64" s="31"/>
      <c r="G64" s="31">
        <f t="shared" si="20"/>
        <v>223400</v>
      </c>
      <c r="H64" s="7"/>
      <c r="I64" s="48">
        <f>G64</f>
        <v>223400</v>
      </c>
      <c r="J64" s="48"/>
      <c r="K64" s="48">
        <f t="shared" si="3"/>
        <v>223400</v>
      </c>
    </row>
    <row r="65" spans="1:13" ht="41.25" customHeight="1">
      <c r="A65" s="8" t="s">
        <v>131</v>
      </c>
      <c r="B65" s="9" t="s">
        <v>107</v>
      </c>
      <c r="C65" s="31"/>
      <c r="D65" s="31"/>
      <c r="E65" s="31"/>
      <c r="F65" s="31"/>
      <c r="G65" s="31"/>
      <c r="H65" s="7">
        <v>1000000</v>
      </c>
      <c r="I65" s="48">
        <f>H65</f>
        <v>1000000</v>
      </c>
      <c r="J65" s="48"/>
      <c r="K65" s="48">
        <f t="shared" si="3"/>
        <v>1000000</v>
      </c>
    </row>
    <row r="66" spans="1:13" ht="27.75" customHeight="1">
      <c r="A66" s="8" t="s">
        <v>132</v>
      </c>
      <c r="B66" s="9" t="s">
        <v>107</v>
      </c>
      <c r="C66" s="31"/>
      <c r="D66" s="31"/>
      <c r="E66" s="31"/>
      <c r="F66" s="31"/>
      <c r="G66" s="31"/>
      <c r="H66" s="7">
        <v>1400000</v>
      </c>
      <c r="I66" s="48">
        <f>H66</f>
        <v>1400000</v>
      </c>
      <c r="J66" s="48"/>
      <c r="K66" s="48">
        <f t="shared" si="3"/>
        <v>1400000</v>
      </c>
    </row>
    <row r="67" spans="1:13" ht="27" customHeight="1">
      <c r="A67" s="12" t="s">
        <v>52</v>
      </c>
      <c r="B67" s="9" t="s">
        <v>107</v>
      </c>
      <c r="C67" s="31">
        <v>1116900</v>
      </c>
      <c r="D67" s="31">
        <v>278900</v>
      </c>
      <c r="E67" s="31">
        <f t="shared" si="19"/>
        <v>1395800</v>
      </c>
      <c r="F67" s="31"/>
      <c r="G67" s="31">
        <v>1395800</v>
      </c>
      <c r="H67" s="7"/>
      <c r="I67" s="48">
        <f>G67</f>
        <v>1395800</v>
      </c>
      <c r="J67" s="48"/>
      <c r="K67" s="48">
        <f t="shared" si="3"/>
        <v>1395800</v>
      </c>
    </row>
    <row r="68" spans="1:13" ht="15.75" customHeight="1">
      <c r="A68" s="8" t="s">
        <v>53</v>
      </c>
      <c r="B68" s="9" t="s">
        <v>107</v>
      </c>
      <c r="C68" s="31">
        <v>300277100</v>
      </c>
      <c r="D68" s="31"/>
      <c r="E68" s="31">
        <f t="shared" si="19"/>
        <v>300277100</v>
      </c>
      <c r="F68" s="31"/>
      <c r="G68" s="31">
        <f t="shared" si="20"/>
        <v>300277100</v>
      </c>
      <c r="H68" s="7"/>
      <c r="I68" s="48">
        <f>G68</f>
        <v>300277100</v>
      </c>
      <c r="J68" s="48"/>
      <c r="K68" s="48">
        <f t="shared" si="3"/>
        <v>300277100</v>
      </c>
    </row>
    <row r="69" spans="1:13" ht="40.5" customHeight="1">
      <c r="A69" s="8" t="s">
        <v>133</v>
      </c>
      <c r="B69" s="9" t="s">
        <v>107</v>
      </c>
      <c r="C69" s="31"/>
      <c r="D69" s="31"/>
      <c r="E69" s="31"/>
      <c r="F69" s="31"/>
      <c r="G69" s="31"/>
      <c r="H69" s="7">
        <v>15820771</v>
      </c>
      <c r="I69" s="48">
        <f>H69</f>
        <v>15820771</v>
      </c>
      <c r="J69" s="48"/>
      <c r="K69" s="48">
        <f t="shared" si="3"/>
        <v>15820771</v>
      </c>
    </row>
    <row r="70" spans="1:13" ht="40.5" customHeight="1">
      <c r="A70" s="8" t="s">
        <v>148</v>
      </c>
      <c r="B70" s="9" t="s">
        <v>107</v>
      </c>
      <c r="C70" s="31"/>
      <c r="D70" s="31"/>
      <c r="E70" s="31"/>
      <c r="F70" s="31"/>
      <c r="G70" s="31"/>
      <c r="H70" s="7"/>
      <c r="I70" s="48"/>
      <c r="J70" s="48">
        <v>647572</v>
      </c>
      <c r="K70" s="48">
        <f t="shared" si="3"/>
        <v>647572</v>
      </c>
    </row>
    <row r="71" spans="1:13" ht="40.5" customHeight="1">
      <c r="A71" s="8" t="s">
        <v>146</v>
      </c>
      <c r="B71" s="9" t="s">
        <v>107</v>
      </c>
      <c r="C71" s="31"/>
      <c r="D71" s="31"/>
      <c r="E71" s="31"/>
      <c r="F71" s="31"/>
      <c r="G71" s="31"/>
      <c r="H71" s="7"/>
      <c r="I71" s="48"/>
      <c r="J71" s="48">
        <v>600000</v>
      </c>
      <c r="K71" s="48">
        <f t="shared" si="3"/>
        <v>600000</v>
      </c>
    </row>
    <row r="72" spans="1:13" ht="38.25">
      <c r="A72" s="8" t="s">
        <v>141</v>
      </c>
      <c r="B72" s="9" t="s">
        <v>107</v>
      </c>
      <c r="C72" s="31"/>
      <c r="D72" s="31"/>
      <c r="E72" s="31"/>
      <c r="F72" s="31"/>
      <c r="G72" s="31"/>
      <c r="H72" s="7"/>
      <c r="I72" s="48"/>
      <c r="J72" s="48">
        <v>576799</v>
      </c>
      <c r="K72" s="48">
        <f t="shared" si="3"/>
        <v>576799</v>
      </c>
      <c r="L72" s="41"/>
    </row>
    <row r="73" spans="1:13" ht="26.25" customHeight="1">
      <c r="A73" s="8" t="s">
        <v>142</v>
      </c>
      <c r="B73" s="9" t="s">
        <v>107</v>
      </c>
      <c r="C73" s="31"/>
      <c r="D73" s="31"/>
      <c r="E73" s="31"/>
      <c r="F73" s="31"/>
      <c r="G73" s="31"/>
      <c r="H73" s="7"/>
      <c r="I73" s="48"/>
      <c r="J73" s="48">
        <v>380000</v>
      </c>
      <c r="K73" s="48">
        <f t="shared" si="3"/>
        <v>380000</v>
      </c>
    </row>
    <row r="74" spans="1:13" ht="26.25" customHeight="1">
      <c r="A74" s="8" t="s">
        <v>143</v>
      </c>
      <c r="B74" s="9" t="s">
        <v>107</v>
      </c>
      <c r="C74" s="31"/>
      <c r="D74" s="31"/>
      <c r="E74" s="31"/>
      <c r="F74" s="31"/>
      <c r="G74" s="31"/>
      <c r="H74" s="7"/>
      <c r="I74" s="48"/>
      <c r="J74" s="48">
        <v>298540</v>
      </c>
      <c r="K74" s="48">
        <f t="shared" si="3"/>
        <v>298540</v>
      </c>
    </row>
    <row r="75" spans="1:13" ht="26.25" customHeight="1">
      <c r="A75" s="8" t="s">
        <v>144</v>
      </c>
      <c r="B75" s="9" t="s">
        <v>107</v>
      </c>
      <c r="C75" s="31"/>
      <c r="D75" s="31"/>
      <c r="E75" s="31"/>
      <c r="F75" s="31"/>
      <c r="G75" s="31"/>
      <c r="H75" s="7"/>
      <c r="I75" s="48"/>
      <c r="J75" s="48">
        <v>5000000</v>
      </c>
      <c r="K75" s="48">
        <f t="shared" si="3"/>
        <v>5000000</v>
      </c>
    </row>
    <row r="76" spans="1:13" ht="51.75" customHeight="1">
      <c r="A76" s="8" t="s">
        <v>150</v>
      </c>
      <c r="B76" s="9" t="s">
        <v>151</v>
      </c>
      <c r="C76" s="31"/>
      <c r="D76" s="31"/>
      <c r="E76" s="31"/>
      <c r="F76" s="31"/>
      <c r="G76" s="31"/>
      <c r="H76" s="7"/>
      <c r="I76" s="48"/>
      <c r="J76" s="48">
        <v>615306</v>
      </c>
      <c r="K76" s="48">
        <f t="shared" si="3"/>
        <v>615306</v>
      </c>
    </row>
    <row r="77" spans="1:13" ht="26.25" customHeight="1">
      <c r="A77" s="8" t="s">
        <v>145</v>
      </c>
      <c r="B77" s="9" t="s">
        <v>107</v>
      </c>
      <c r="C77" s="31"/>
      <c r="D77" s="31"/>
      <c r="E77" s="31"/>
      <c r="F77" s="31"/>
      <c r="G77" s="31"/>
      <c r="H77" s="7">
        <v>2128000</v>
      </c>
      <c r="I77" s="48"/>
      <c r="J77" s="48">
        <v>300000</v>
      </c>
      <c r="K77" s="48">
        <f t="shared" ref="K77" si="23">SUM(I77:J77)</f>
        <v>300000</v>
      </c>
    </row>
    <row r="78" spans="1:13" ht="26.25" customHeight="1">
      <c r="A78" s="8" t="s">
        <v>137</v>
      </c>
      <c r="B78" s="9" t="s">
        <v>107</v>
      </c>
      <c r="C78" s="31"/>
      <c r="D78" s="31"/>
      <c r="E78" s="31"/>
      <c r="F78" s="31"/>
      <c r="G78" s="31"/>
      <c r="H78" s="7">
        <v>2128000</v>
      </c>
      <c r="I78" s="48">
        <f>H78</f>
        <v>2128000</v>
      </c>
      <c r="J78" s="48"/>
      <c r="K78" s="48">
        <f t="shared" si="3"/>
        <v>2128000</v>
      </c>
    </row>
    <row r="79" spans="1:13" s="11" customFormat="1" ht="25.5">
      <c r="A79" s="10" t="s">
        <v>55</v>
      </c>
      <c r="B79" s="5" t="s">
        <v>85</v>
      </c>
      <c r="C79" s="30">
        <f t="shared" ref="C79:G79" si="24">SUM(C80:C93)</f>
        <v>644652012</v>
      </c>
      <c r="D79" s="30">
        <f t="shared" si="24"/>
        <v>-12</v>
      </c>
      <c r="E79" s="30">
        <f t="shared" si="24"/>
        <v>644652000</v>
      </c>
      <c r="F79" s="30">
        <f t="shared" si="24"/>
        <v>0</v>
      </c>
      <c r="G79" s="30">
        <f t="shared" si="24"/>
        <v>644652000</v>
      </c>
      <c r="H79" s="6">
        <f t="shared" ref="H79:I79" si="25">SUM(H80:H93)</f>
        <v>0</v>
      </c>
      <c r="I79" s="47">
        <f t="shared" si="25"/>
        <v>644652000</v>
      </c>
      <c r="J79" s="47">
        <f t="shared" ref="J79" si="26">SUM(J80:J93)</f>
        <v>9532100</v>
      </c>
      <c r="K79" s="47">
        <f t="shared" si="3"/>
        <v>654184100</v>
      </c>
      <c r="L79" s="40">
        <f>SUM(K80:K93)</f>
        <v>654184100</v>
      </c>
      <c r="M79" s="40">
        <f>654184100-K79</f>
        <v>0</v>
      </c>
    </row>
    <row r="80" spans="1:13" ht="51">
      <c r="A80" s="8" t="s">
        <v>69</v>
      </c>
      <c r="B80" s="9" t="s">
        <v>64</v>
      </c>
      <c r="C80" s="31">
        <v>5907800</v>
      </c>
      <c r="D80" s="31"/>
      <c r="E80" s="31">
        <f t="shared" ref="E80:E93" si="27">SUM(C80:D80)</f>
        <v>5907800</v>
      </c>
      <c r="F80" s="31"/>
      <c r="G80" s="31">
        <f t="shared" ref="G80:G92" si="28">SUM(E80:F80)</f>
        <v>5907800</v>
      </c>
      <c r="H80" s="7"/>
      <c r="I80" s="48">
        <f>G80</f>
        <v>5907800</v>
      </c>
      <c r="J80" s="48"/>
      <c r="K80" s="48">
        <f t="shared" si="3"/>
        <v>5907800</v>
      </c>
    </row>
    <row r="81" spans="1:14" ht="25.5">
      <c r="A81" s="8" t="s">
        <v>57</v>
      </c>
      <c r="B81" s="9" t="s">
        <v>86</v>
      </c>
      <c r="C81" s="31">
        <v>281500</v>
      </c>
      <c r="D81" s="31"/>
      <c r="E81" s="31">
        <f t="shared" si="27"/>
        <v>281500</v>
      </c>
      <c r="F81" s="31"/>
      <c r="G81" s="31">
        <f t="shared" si="28"/>
        <v>281500</v>
      </c>
      <c r="H81" s="7"/>
      <c r="I81" s="48">
        <f>G81</f>
        <v>281500</v>
      </c>
      <c r="J81" s="48"/>
      <c r="K81" s="48">
        <f t="shared" si="3"/>
        <v>281500</v>
      </c>
    </row>
    <row r="82" spans="1:14" ht="38.25">
      <c r="A82" s="8" t="s">
        <v>58</v>
      </c>
      <c r="B82" s="9" t="s">
        <v>86</v>
      </c>
      <c r="C82" s="31">
        <v>1012500</v>
      </c>
      <c r="D82" s="31"/>
      <c r="E82" s="31">
        <f t="shared" si="27"/>
        <v>1012500</v>
      </c>
      <c r="F82" s="31"/>
      <c r="G82" s="31">
        <f t="shared" si="28"/>
        <v>1012500</v>
      </c>
      <c r="H82" s="7"/>
      <c r="I82" s="48">
        <f t="shared" ref="I82:I93" si="29">G82</f>
        <v>1012500</v>
      </c>
      <c r="J82" s="48"/>
      <c r="K82" s="48">
        <f t="shared" si="3"/>
        <v>1012500</v>
      </c>
    </row>
    <row r="83" spans="1:14" ht="63.75">
      <c r="A83" s="8" t="s">
        <v>59</v>
      </c>
      <c r="B83" s="9" t="s">
        <v>86</v>
      </c>
      <c r="C83" s="31">
        <v>10000</v>
      </c>
      <c r="D83" s="31"/>
      <c r="E83" s="31">
        <f t="shared" si="27"/>
        <v>10000</v>
      </c>
      <c r="F83" s="31"/>
      <c r="G83" s="31">
        <f t="shared" si="28"/>
        <v>10000</v>
      </c>
      <c r="H83" s="7"/>
      <c r="I83" s="48">
        <f t="shared" si="29"/>
        <v>10000</v>
      </c>
      <c r="J83" s="48"/>
      <c r="K83" s="48">
        <f t="shared" si="3"/>
        <v>10000</v>
      </c>
    </row>
    <row r="84" spans="1:14" ht="25.5">
      <c r="A84" s="8" t="s">
        <v>60</v>
      </c>
      <c r="B84" s="9" t="s">
        <v>86</v>
      </c>
      <c r="C84" s="31">
        <v>25000</v>
      </c>
      <c r="D84" s="31"/>
      <c r="E84" s="31">
        <f t="shared" si="27"/>
        <v>25000</v>
      </c>
      <c r="F84" s="31"/>
      <c r="G84" s="31">
        <f t="shared" si="28"/>
        <v>25000</v>
      </c>
      <c r="H84" s="7"/>
      <c r="I84" s="48">
        <f t="shared" si="29"/>
        <v>25000</v>
      </c>
      <c r="J84" s="48"/>
      <c r="K84" s="48">
        <f t="shared" si="3"/>
        <v>25000</v>
      </c>
    </row>
    <row r="85" spans="1:14" ht="38.25">
      <c r="A85" s="8" t="s">
        <v>73</v>
      </c>
      <c r="B85" s="9" t="s">
        <v>86</v>
      </c>
      <c r="C85" s="31">
        <v>5396200</v>
      </c>
      <c r="D85" s="31"/>
      <c r="E85" s="31">
        <f t="shared" si="27"/>
        <v>5396200</v>
      </c>
      <c r="F85" s="31"/>
      <c r="G85" s="31">
        <f t="shared" si="28"/>
        <v>5396200</v>
      </c>
      <c r="H85" s="7"/>
      <c r="I85" s="48">
        <f t="shared" si="29"/>
        <v>5396200</v>
      </c>
      <c r="J85" s="48"/>
      <c r="K85" s="48">
        <f t="shared" si="3"/>
        <v>5396200</v>
      </c>
    </row>
    <row r="86" spans="1:14" ht="51">
      <c r="A86" s="8" t="s">
        <v>67</v>
      </c>
      <c r="B86" s="9" t="s">
        <v>87</v>
      </c>
      <c r="C86" s="31">
        <v>7063900</v>
      </c>
      <c r="D86" s="31"/>
      <c r="E86" s="31">
        <f t="shared" si="27"/>
        <v>7063900</v>
      </c>
      <c r="F86" s="31"/>
      <c r="G86" s="31">
        <f t="shared" si="28"/>
        <v>7063900</v>
      </c>
      <c r="H86" s="7"/>
      <c r="I86" s="48">
        <f t="shared" si="29"/>
        <v>7063900</v>
      </c>
      <c r="J86" s="48">
        <f>10600500-I86</f>
        <v>3536600</v>
      </c>
      <c r="K86" s="48">
        <f t="shared" si="3"/>
        <v>10600500</v>
      </c>
    </row>
    <row r="87" spans="1:14" ht="117.75" customHeight="1">
      <c r="A87" s="8" t="s">
        <v>75</v>
      </c>
      <c r="B87" s="9" t="s">
        <v>89</v>
      </c>
      <c r="C87" s="31">
        <v>3987200</v>
      </c>
      <c r="D87" s="31"/>
      <c r="E87" s="31">
        <f t="shared" si="27"/>
        <v>3987200</v>
      </c>
      <c r="F87" s="31"/>
      <c r="G87" s="31">
        <f t="shared" si="28"/>
        <v>3987200</v>
      </c>
      <c r="H87" s="7"/>
      <c r="I87" s="48">
        <f t="shared" si="29"/>
        <v>3987200</v>
      </c>
      <c r="J87" s="48"/>
      <c r="K87" s="48">
        <f t="shared" si="3"/>
        <v>3987200</v>
      </c>
    </row>
    <row r="88" spans="1:14" ht="38.25">
      <c r="A88" s="8" t="s">
        <v>56</v>
      </c>
      <c r="B88" s="9" t="s">
        <v>88</v>
      </c>
      <c r="C88" s="31">
        <v>2888900</v>
      </c>
      <c r="D88" s="31"/>
      <c r="E88" s="31">
        <f t="shared" si="27"/>
        <v>2888900</v>
      </c>
      <c r="F88" s="31"/>
      <c r="G88" s="31">
        <f t="shared" si="28"/>
        <v>2888900</v>
      </c>
      <c r="H88" s="7"/>
      <c r="I88" s="48">
        <f t="shared" si="29"/>
        <v>2888900</v>
      </c>
      <c r="J88" s="48"/>
      <c r="K88" s="48">
        <f t="shared" si="3"/>
        <v>2888900</v>
      </c>
    </row>
    <row r="89" spans="1:14" ht="63.75">
      <c r="A89" s="8" t="s">
        <v>71</v>
      </c>
      <c r="B89" s="9" t="s">
        <v>95</v>
      </c>
      <c r="C89" s="31">
        <v>9600</v>
      </c>
      <c r="D89" s="31"/>
      <c r="E89" s="31">
        <f t="shared" si="27"/>
        <v>9600</v>
      </c>
      <c r="F89" s="31"/>
      <c r="G89" s="31">
        <f t="shared" si="28"/>
        <v>9600</v>
      </c>
      <c r="H89" s="7"/>
      <c r="I89" s="48">
        <f t="shared" si="29"/>
        <v>9600</v>
      </c>
      <c r="J89" s="48"/>
      <c r="K89" s="48">
        <f t="shared" si="3"/>
        <v>9600</v>
      </c>
    </row>
    <row r="90" spans="1:14" ht="51">
      <c r="A90" s="8" t="s">
        <v>76</v>
      </c>
      <c r="B90" s="9" t="s">
        <v>96</v>
      </c>
      <c r="C90" s="31">
        <v>4785400</v>
      </c>
      <c r="D90" s="31"/>
      <c r="E90" s="31">
        <f t="shared" si="27"/>
        <v>4785400</v>
      </c>
      <c r="F90" s="31"/>
      <c r="G90" s="31">
        <f t="shared" si="28"/>
        <v>4785400</v>
      </c>
      <c r="H90" s="7"/>
      <c r="I90" s="48">
        <f t="shared" si="29"/>
        <v>4785400</v>
      </c>
      <c r="J90" s="48"/>
      <c r="K90" s="48">
        <f t="shared" si="3"/>
        <v>4785400</v>
      </c>
    </row>
    <row r="91" spans="1:14" ht="66" customHeight="1">
      <c r="A91" s="8" t="s">
        <v>74</v>
      </c>
      <c r="B91" s="9" t="s">
        <v>90</v>
      </c>
      <c r="C91" s="31">
        <v>47332200</v>
      </c>
      <c r="D91" s="31"/>
      <c r="E91" s="31">
        <f t="shared" si="27"/>
        <v>47332200</v>
      </c>
      <c r="F91" s="31"/>
      <c r="G91" s="31">
        <f t="shared" si="28"/>
        <v>47332200</v>
      </c>
      <c r="H91" s="7"/>
      <c r="I91" s="48">
        <f t="shared" si="29"/>
        <v>47332200</v>
      </c>
      <c r="J91" s="48">
        <f>48904700-I91</f>
        <v>1572500</v>
      </c>
      <c r="K91" s="48">
        <f t="shared" si="3"/>
        <v>48904700</v>
      </c>
    </row>
    <row r="92" spans="1:14" ht="76.5">
      <c r="A92" s="8" t="s">
        <v>61</v>
      </c>
      <c r="B92" s="9" t="s">
        <v>90</v>
      </c>
      <c r="C92" s="31">
        <v>9079300</v>
      </c>
      <c r="D92" s="31"/>
      <c r="E92" s="31">
        <f t="shared" si="27"/>
        <v>9079300</v>
      </c>
      <c r="F92" s="31"/>
      <c r="G92" s="31">
        <f t="shared" si="28"/>
        <v>9079300</v>
      </c>
      <c r="H92" s="7"/>
      <c r="I92" s="48">
        <f t="shared" si="29"/>
        <v>9079300</v>
      </c>
      <c r="J92" s="48"/>
      <c r="K92" s="48">
        <f t="shared" ref="K92:K103" si="30">SUM(I92:J92)</f>
        <v>9079300</v>
      </c>
    </row>
    <row r="93" spans="1:14">
      <c r="A93" s="8" t="s">
        <v>68</v>
      </c>
      <c r="B93" s="9" t="s">
        <v>90</v>
      </c>
      <c r="C93" s="31">
        <v>556872512</v>
      </c>
      <c r="D93" s="31">
        <v>-12</v>
      </c>
      <c r="E93" s="31">
        <f t="shared" si="27"/>
        <v>556872500</v>
      </c>
      <c r="F93" s="31"/>
      <c r="G93" s="31">
        <v>556872500</v>
      </c>
      <c r="H93" s="7"/>
      <c r="I93" s="48">
        <f t="shared" si="29"/>
        <v>556872500</v>
      </c>
      <c r="J93" s="48">
        <f>561295500-I93</f>
        <v>4423000</v>
      </c>
      <c r="K93" s="48">
        <f t="shared" si="30"/>
        <v>561295500</v>
      </c>
    </row>
    <row r="94" spans="1:14" s="11" customFormat="1" ht="25.5">
      <c r="A94" s="10" t="s">
        <v>62</v>
      </c>
      <c r="B94" s="5" t="s">
        <v>91</v>
      </c>
      <c r="C94" s="30">
        <f>SUM(C95:C97)</f>
        <v>166200</v>
      </c>
      <c r="D94" s="30">
        <f t="shared" ref="D94:E94" si="31">SUM(D95:D97)</f>
        <v>71706</v>
      </c>
      <c r="E94" s="30">
        <f t="shared" si="31"/>
        <v>237906</v>
      </c>
      <c r="F94" s="30">
        <f t="shared" ref="F94" si="32">SUM(F95:F97)</f>
        <v>30000</v>
      </c>
      <c r="G94" s="30">
        <f>SUM(G95:G100)</f>
        <v>267906</v>
      </c>
      <c r="H94" s="26">
        <f t="shared" ref="H94:I94" si="33">SUM(H95:H100)</f>
        <v>1020493.12</v>
      </c>
      <c r="I94" s="49">
        <f t="shared" si="33"/>
        <v>1288399.1200000001</v>
      </c>
      <c r="J94" s="49">
        <f t="shared" ref="J94" si="34">SUM(J95:J100)</f>
        <v>2127094</v>
      </c>
      <c r="K94" s="49">
        <f t="shared" si="30"/>
        <v>3415493.12</v>
      </c>
      <c r="L94" s="40">
        <f>SUM(K95:K100)</f>
        <v>3415493.12</v>
      </c>
      <c r="M94" s="43"/>
      <c r="N94" s="44"/>
    </row>
    <row r="95" spans="1:14" s="11" customFormat="1" ht="25.5">
      <c r="A95" s="8" t="s">
        <v>108</v>
      </c>
      <c r="B95" s="9" t="s">
        <v>109</v>
      </c>
      <c r="C95" s="30"/>
      <c r="D95" s="31">
        <f>68793+2913</f>
        <v>71706</v>
      </c>
      <c r="E95" s="31">
        <f>SUM(C95:D95)</f>
        <v>71706</v>
      </c>
      <c r="F95" s="31"/>
      <c r="G95" s="31">
        <f t="shared" ref="G95:G96" si="35">SUM(E95:F95)</f>
        <v>71706</v>
      </c>
      <c r="H95" s="7"/>
      <c r="I95" s="48">
        <v>71706</v>
      </c>
      <c r="J95" s="48"/>
      <c r="K95" s="48">
        <f t="shared" si="30"/>
        <v>71706</v>
      </c>
      <c r="L95" s="39"/>
      <c r="M95" s="39"/>
    </row>
    <row r="96" spans="1:14" s="11" customFormat="1" ht="37.5">
      <c r="A96" s="8" t="s">
        <v>121</v>
      </c>
      <c r="B96" s="9" t="s">
        <v>109</v>
      </c>
      <c r="C96" s="30"/>
      <c r="D96" s="31"/>
      <c r="E96" s="31">
        <f>SUM(C96:D96)</f>
        <v>0</v>
      </c>
      <c r="F96" s="31">
        <v>30000</v>
      </c>
      <c r="G96" s="31">
        <f t="shared" si="35"/>
        <v>30000</v>
      </c>
      <c r="H96" s="7">
        <v>5000</v>
      </c>
      <c r="I96" s="48">
        <f>30000+H96</f>
        <v>35000</v>
      </c>
      <c r="J96" s="48"/>
      <c r="K96" s="48">
        <f t="shared" si="30"/>
        <v>35000</v>
      </c>
      <c r="L96" s="39"/>
      <c r="M96" s="39"/>
    </row>
    <row r="97" spans="1:13" ht="65.25" customHeight="1">
      <c r="A97" s="8" t="s">
        <v>72</v>
      </c>
      <c r="B97" s="9" t="s">
        <v>92</v>
      </c>
      <c r="C97" s="31">
        <v>166200</v>
      </c>
      <c r="D97" s="31"/>
      <c r="E97" s="31">
        <f>SUM(C97:D97)</f>
        <v>166200</v>
      </c>
      <c r="F97" s="31"/>
      <c r="G97" s="31">
        <f>SUM(E97:F97)</f>
        <v>166200</v>
      </c>
      <c r="H97" s="7"/>
      <c r="I97" s="48">
        <v>166200</v>
      </c>
      <c r="J97" s="48"/>
      <c r="K97" s="48">
        <f t="shared" si="30"/>
        <v>166200</v>
      </c>
    </row>
    <row r="98" spans="1:13" ht="30" customHeight="1">
      <c r="A98" s="42" t="s">
        <v>149</v>
      </c>
      <c r="B98" s="9" t="s">
        <v>92</v>
      </c>
      <c r="C98" s="31"/>
      <c r="D98" s="31"/>
      <c r="E98" s="31"/>
      <c r="F98" s="31"/>
      <c r="G98" s="31"/>
      <c r="H98" s="7"/>
      <c r="I98" s="48"/>
      <c r="J98" s="48">
        <v>1047994</v>
      </c>
      <c r="K98" s="48">
        <f t="shared" si="30"/>
        <v>1047994</v>
      </c>
    </row>
    <row r="99" spans="1:13" ht="45.75" customHeight="1">
      <c r="A99" s="8" t="s">
        <v>152</v>
      </c>
      <c r="B99" s="9" t="s">
        <v>92</v>
      </c>
      <c r="C99" s="31"/>
      <c r="D99" s="31"/>
      <c r="E99" s="31"/>
      <c r="F99" s="31"/>
      <c r="G99" s="31"/>
      <c r="H99" s="7"/>
      <c r="I99" s="48"/>
      <c r="J99" s="48">
        <v>1079100</v>
      </c>
      <c r="K99" s="48">
        <f t="shared" si="30"/>
        <v>1079100</v>
      </c>
    </row>
    <row r="100" spans="1:13" ht="42" customHeight="1">
      <c r="A100" s="8" t="s">
        <v>136</v>
      </c>
      <c r="B100" s="9" t="s">
        <v>92</v>
      </c>
      <c r="C100" s="31"/>
      <c r="D100" s="31"/>
      <c r="E100" s="31"/>
      <c r="F100" s="31"/>
      <c r="G100" s="31"/>
      <c r="H100" s="7">
        <v>1015493.12</v>
      </c>
      <c r="I100" s="48">
        <f>H100</f>
        <v>1015493.12</v>
      </c>
      <c r="J100" s="48"/>
      <c r="K100" s="48">
        <f t="shared" si="30"/>
        <v>1015493.12</v>
      </c>
    </row>
    <row r="101" spans="1:13" ht="25.5">
      <c r="A101" s="8" t="s">
        <v>104</v>
      </c>
      <c r="B101" s="5" t="s">
        <v>105</v>
      </c>
      <c r="C101" s="31"/>
      <c r="D101" s="31"/>
      <c r="E101" s="30">
        <f t="shared" ref="E101:E103" si="36">SUM(C101:D101)</f>
        <v>0</v>
      </c>
      <c r="F101" s="31"/>
      <c r="G101" s="30">
        <f t="shared" ref="G101:G103" si="37">SUM(E101:F101)</f>
        <v>0</v>
      </c>
      <c r="H101" s="7">
        <v>5319001.0999999996</v>
      </c>
      <c r="I101" s="47">
        <f>SUM(H101:H101)</f>
        <v>5319001.0999999996</v>
      </c>
      <c r="J101" s="47">
        <v>0</v>
      </c>
      <c r="K101" s="47">
        <f t="shared" si="30"/>
        <v>5319001.0999999996</v>
      </c>
    </row>
    <row r="102" spans="1:13" s="11" customFormat="1" ht="27" customHeight="1">
      <c r="A102" s="10" t="s">
        <v>100</v>
      </c>
      <c r="B102" s="5" t="s">
        <v>101</v>
      </c>
      <c r="C102" s="30"/>
      <c r="D102" s="30">
        <v>747348.87</v>
      </c>
      <c r="E102" s="30">
        <f t="shared" si="36"/>
        <v>747348.87</v>
      </c>
      <c r="F102" s="30">
        <v>-740732.38</v>
      </c>
      <c r="G102" s="30">
        <f t="shared" si="37"/>
        <v>6616.4899999999907</v>
      </c>
      <c r="H102" s="6"/>
      <c r="I102" s="47">
        <v>6616.49</v>
      </c>
      <c r="J102" s="47"/>
      <c r="K102" s="47">
        <f t="shared" si="30"/>
        <v>6616.49</v>
      </c>
      <c r="L102" s="39"/>
      <c r="M102" s="39"/>
    </row>
    <row r="103" spans="1:13" s="11" customFormat="1" ht="25.5" customHeight="1">
      <c r="A103" s="10" t="s">
        <v>102</v>
      </c>
      <c r="B103" s="5" t="s">
        <v>103</v>
      </c>
      <c r="C103" s="30"/>
      <c r="D103" s="30">
        <v>-2027678.43</v>
      </c>
      <c r="E103" s="30">
        <f t="shared" si="36"/>
        <v>-2027678.43</v>
      </c>
      <c r="F103" s="30">
        <v>1947341.11</v>
      </c>
      <c r="G103" s="30">
        <f t="shared" si="37"/>
        <v>-80337.319999999832</v>
      </c>
      <c r="H103" s="6"/>
      <c r="I103" s="47">
        <v>-80337.320000000007</v>
      </c>
      <c r="J103" s="47">
        <f>-111660.68+80337.32</f>
        <v>-31323.359999999986</v>
      </c>
      <c r="K103" s="47">
        <f t="shared" si="30"/>
        <v>-111660.68</v>
      </c>
      <c r="L103" s="39"/>
      <c r="M103" s="39"/>
    </row>
    <row r="104" spans="1:13" ht="2.25" customHeight="1">
      <c r="A104" s="20"/>
      <c r="B104" s="21"/>
      <c r="C104" s="32"/>
      <c r="D104" s="32"/>
      <c r="E104" s="32"/>
      <c r="F104" s="32"/>
      <c r="G104" s="32"/>
      <c r="H104" s="22"/>
      <c r="I104" s="50"/>
      <c r="J104" s="50"/>
      <c r="K104" s="50"/>
    </row>
    <row r="105" spans="1:13" s="11" customFormat="1">
      <c r="A105" s="13" t="s">
        <v>63</v>
      </c>
      <c r="B105" s="14"/>
      <c r="C105" s="33">
        <f>C43+C19</f>
        <v>1200490191</v>
      </c>
      <c r="D105" s="33">
        <f>D43+D19</f>
        <v>-665735.55999999982</v>
      </c>
      <c r="E105" s="33">
        <f t="shared" ref="E105:H105" si="38">E43+E19</f>
        <v>1200126955.4400001</v>
      </c>
      <c r="F105" s="33">
        <f>F43+F19</f>
        <v>16307665.769999998</v>
      </c>
      <c r="G105" s="33">
        <f t="shared" si="38"/>
        <v>1216434621.21</v>
      </c>
      <c r="H105" s="15">
        <f t="shared" si="38"/>
        <v>71237532.379999995</v>
      </c>
      <c r="I105" s="51">
        <f>I43+I19</f>
        <v>1285544153.5899999</v>
      </c>
      <c r="J105" s="51">
        <f t="shared" ref="J105:K105" si="39">J43+J19</f>
        <v>31320937.920000002</v>
      </c>
      <c r="K105" s="51">
        <f t="shared" si="39"/>
        <v>1316865091.5099995</v>
      </c>
      <c r="L105" s="39"/>
      <c r="M105" s="39"/>
    </row>
    <row r="106" spans="1:13">
      <c r="C106" s="34"/>
      <c r="D106" s="34"/>
      <c r="E106" s="34"/>
      <c r="F106" s="34"/>
      <c r="G106" s="35"/>
      <c r="H106" s="1"/>
    </row>
    <row r="107" spans="1:13" hidden="1">
      <c r="I107" s="46">
        <f>I105-I43-I19</f>
        <v>0</v>
      </c>
      <c r="J107" s="46">
        <f>J105-J43-J19</f>
        <v>0</v>
      </c>
      <c r="K107" s="46">
        <f>K105-K43-K19</f>
        <v>0</v>
      </c>
    </row>
  </sheetData>
  <mergeCells count="24">
    <mergeCell ref="I16:I17"/>
    <mergeCell ref="E16:E17"/>
    <mergeCell ref="F16:F17"/>
    <mergeCell ref="A16:A17"/>
    <mergeCell ref="B16:B17"/>
    <mergeCell ref="C16:C17"/>
    <mergeCell ref="D16:D17"/>
    <mergeCell ref="H16:H17"/>
    <mergeCell ref="J16:J17"/>
    <mergeCell ref="K16:K17"/>
    <mergeCell ref="A1:K1"/>
    <mergeCell ref="A2:K2"/>
    <mergeCell ref="A3:K3"/>
    <mergeCell ref="A4:K4"/>
    <mergeCell ref="A5:K5"/>
    <mergeCell ref="A6:K6"/>
    <mergeCell ref="A8:K8"/>
    <mergeCell ref="A9:K9"/>
    <mergeCell ref="A10:K10"/>
    <mergeCell ref="A12:K12"/>
    <mergeCell ref="A13:K13"/>
    <mergeCell ref="A14:K14"/>
    <mergeCell ref="A15:K15"/>
    <mergeCell ref="G16:G17"/>
  </mergeCells>
  <pageMargins left="0.82677165354330717" right="0.19685039370078741" top="0.15748031496062992" bottom="0.33" header="0.19685039370078741" footer="0.19685039370078741"/>
  <pageSetup paperSize="9" scale="80" firstPageNumber="44" fitToHeight="3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workbookViewId="0">
      <selection activeCell="P10" sqref="P10"/>
    </sheetView>
  </sheetViews>
  <sheetFormatPr defaultRowHeight="12.75"/>
  <cols>
    <col min="1" max="1" width="53.28515625" style="1" customWidth="1"/>
    <col min="2" max="2" width="20.140625" style="16" customWidth="1"/>
    <col min="3" max="3" width="17.28515625" style="27" hidden="1" customWidth="1"/>
    <col min="4" max="4" width="13.5703125" style="27" hidden="1" customWidth="1"/>
    <col min="5" max="5" width="16.85546875" style="27" hidden="1" customWidth="1"/>
    <col min="6" max="6" width="13.42578125" style="27" hidden="1" customWidth="1"/>
    <col min="7" max="7" width="16.28515625" style="27" hidden="1" customWidth="1"/>
    <col min="8" max="8" width="9.7109375" style="17" hidden="1" customWidth="1"/>
    <col min="9" max="9" width="17" style="17" hidden="1" customWidth="1"/>
    <col min="10" max="10" width="14.28515625" style="17" hidden="1" customWidth="1"/>
    <col min="11" max="11" width="17" style="17" customWidth="1"/>
    <col min="12" max="12" width="14.85546875" style="38" hidden="1" customWidth="1"/>
    <col min="13" max="13" width="8.7109375" style="38" hidden="1" customWidth="1"/>
    <col min="14" max="16384" width="9.140625" style="1"/>
  </cols>
  <sheetData>
    <row r="1" spans="1:12" ht="12.75" customHeight="1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</row>
    <row r="2" spans="1:12" ht="12.75" customHeight="1">
      <c r="A2" s="56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</row>
    <row r="3" spans="1:12" ht="12.75" customHeight="1">
      <c r="A3" s="58" t="s">
        <v>155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12.75" customHeight="1">
      <c r="A4" s="56" t="s">
        <v>138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</row>
    <row r="5" spans="1:12" ht="12.75" customHeight="1">
      <c r="A5" s="56" t="s">
        <v>80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1"/>
    </row>
    <row r="6" spans="1:12" ht="12.75" customHeight="1">
      <c r="A6" s="58" t="s">
        <v>139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"/>
    </row>
    <row r="7" spans="1:12" ht="12.75" customHeight="1">
      <c r="A7" s="56" t="s">
        <v>81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1"/>
    </row>
    <row r="8" spans="1:12" ht="12.75" customHeight="1">
      <c r="A8" s="56" t="s">
        <v>80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1"/>
    </row>
    <row r="9" spans="1:12" ht="12.75" customHeight="1">
      <c r="A9" s="58" t="s">
        <v>140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1"/>
    </row>
    <row r="10" spans="1:12" ht="12.75" customHeight="1">
      <c r="A10" s="56" t="s">
        <v>110</v>
      </c>
      <c r="B10" s="56"/>
      <c r="C10" s="56"/>
      <c r="D10" s="56"/>
      <c r="E10" s="56"/>
      <c r="F10" s="59"/>
      <c r="G10" s="59"/>
      <c r="H10" s="57"/>
      <c r="I10" s="57"/>
      <c r="J10" s="57"/>
      <c r="K10" s="57"/>
      <c r="L10" s="1"/>
    </row>
    <row r="11" spans="1:12" ht="12.75" customHeight="1">
      <c r="A11" s="56" t="s">
        <v>80</v>
      </c>
      <c r="B11" s="56"/>
      <c r="C11" s="56"/>
      <c r="D11" s="56"/>
      <c r="E11" s="56"/>
      <c r="F11" s="59"/>
      <c r="G11" s="59"/>
      <c r="H11" s="57"/>
      <c r="I11" s="57"/>
      <c r="J11" s="57"/>
      <c r="K11" s="57"/>
      <c r="L11" s="1"/>
    </row>
    <row r="12" spans="1:12" ht="12.75" customHeight="1">
      <c r="A12" s="58" t="s">
        <v>111</v>
      </c>
      <c r="B12" s="58"/>
      <c r="C12" s="58"/>
      <c r="D12" s="58"/>
      <c r="E12" s="58"/>
      <c r="F12" s="60"/>
      <c r="G12" s="60"/>
      <c r="H12" s="57"/>
      <c r="I12" s="57"/>
      <c r="J12" s="57"/>
      <c r="K12" s="57"/>
      <c r="L12" s="1"/>
    </row>
    <row r="13" spans="1:12" ht="12.75" customHeight="1">
      <c r="A13" s="56" t="s">
        <v>81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1"/>
    </row>
    <row r="14" spans="1:12" ht="12.75" customHeight="1">
      <c r="A14" s="56" t="s">
        <v>80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"/>
    </row>
    <row r="15" spans="1:12" ht="12.75" customHeight="1">
      <c r="A15" s="58" t="s">
        <v>94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1"/>
    </row>
    <row r="16" spans="1:12" ht="37.5" customHeight="1">
      <c r="A16" s="61" t="s">
        <v>154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"/>
    </row>
    <row r="17" spans="1:13" ht="12.75" customHeight="1">
      <c r="A17" s="66" t="s">
        <v>79</v>
      </c>
      <c r="B17" s="67" t="s">
        <v>78</v>
      </c>
      <c r="C17" s="62" t="s">
        <v>77</v>
      </c>
      <c r="D17" s="64" t="s">
        <v>97</v>
      </c>
      <c r="E17" s="62" t="s">
        <v>98</v>
      </c>
      <c r="F17" s="64" t="s">
        <v>97</v>
      </c>
      <c r="G17" s="62" t="s">
        <v>98</v>
      </c>
      <c r="H17" s="69" t="s">
        <v>97</v>
      </c>
      <c r="I17" s="54" t="s">
        <v>98</v>
      </c>
      <c r="J17" s="54" t="s">
        <v>98</v>
      </c>
      <c r="K17" s="54" t="s">
        <v>98</v>
      </c>
    </row>
    <row r="18" spans="1:13" ht="46.5" customHeight="1">
      <c r="A18" s="66"/>
      <c r="B18" s="68"/>
      <c r="C18" s="63"/>
      <c r="D18" s="65"/>
      <c r="E18" s="63"/>
      <c r="F18" s="65"/>
      <c r="G18" s="63"/>
      <c r="H18" s="70"/>
      <c r="I18" s="55"/>
      <c r="J18" s="55"/>
      <c r="K18" s="55"/>
    </row>
    <row r="19" spans="1:13">
      <c r="A19" s="2">
        <v>1</v>
      </c>
      <c r="B19" s="3" t="s">
        <v>153</v>
      </c>
      <c r="C19" s="28"/>
      <c r="D19" s="28"/>
      <c r="E19" s="29"/>
      <c r="F19" s="28"/>
      <c r="G19" s="29"/>
      <c r="H19" s="2"/>
      <c r="I19" s="19"/>
      <c r="J19" s="19"/>
      <c r="K19" s="19">
        <v>3</v>
      </c>
    </row>
    <row r="20" spans="1:13" s="11" customFormat="1">
      <c r="A20" s="4" t="s">
        <v>0</v>
      </c>
      <c r="B20" s="18" t="s">
        <v>1</v>
      </c>
      <c r="C20" s="30">
        <f>C21+C23+C25+C29+C30+C35+C37+C40+C43</f>
        <v>201376279</v>
      </c>
      <c r="D20" s="30"/>
      <c r="E20" s="30">
        <f t="shared" ref="E20:J20" si="0">E21+E23+E25+E29+E30+E35+E37+E40+E43</f>
        <v>201678779</v>
      </c>
      <c r="F20" s="30"/>
      <c r="G20" s="30">
        <f t="shared" si="0"/>
        <v>201678779</v>
      </c>
      <c r="H20" s="6">
        <f t="shared" si="0"/>
        <v>16002363.060000001</v>
      </c>
      <c r="I20" s="6">
        <f t="shared" si="0"/>
        <v>217681142.06</v>
      </c>
      <c r="J20" s="6">
        <f t="shared" si="0"/>
        <v>9086450.2799999993</v>
      </c>
      <c r="K20" s="6">
        <f>SUM(I20:J20)</f>
        <v>226767592.34</v>
      </c>
      <c r="L20" s="39"/>
      <c r="M20" s="39"/>
    </row>
    <row r="21" spans="1:13" s="11" customFormat="1">
      <c r="A21" s="4" t="s">
        <v>2</v>
      </c>
      <c r="B21" s="18" t="s">
        <v>3</v>
      </c>
      <c r="C21" s="30">
        <v>133094588</v>
      </c>
      <c r="D21" s="30"/>
      <c r="E21" s="30">
        <v>133094588</v>
      </c>
      <c r="F21" s="30"/>
      <c r="G21" s="30">
        <v>133094588</v>
      </c>
      <c r="H21" s="6">
        <f>H22</f>
        <v>15946000</v>
      </c>
      <c r="I21" s="6">
        <f>I22</f>
        <v>149040588</v>
      </c>
      <c r="J21" s="6">
        <f t="shared" ref="J21" si="1">J22</f>
        <v>9086450.2799999993</v>
      </c>
      <c r="K21" s="6">
        <f t="shared" ref="K21:K83" si="2">SUM(I21:J21)</f>
        <v>158127038.28</v>
      </c>
      <c r="L21" s="39"/>
      <c r="M21" s="39"/>
    </row>
    <row r="22" spans="1:13">
      <c r="A22" s="8" t="s">
        <v>4</v>
      </c>
      <c r="B22" s="9" t="s">
        <v>5</v>
      </c>
      <c r="C22" s="31">
        <v>133094588</v>
      </c>
      <c r="D22" s="31"/>
      <c r="E22" s="31">
        <v>133094588</v>
      </c>
      <c r="F22" s="31"/>
      <c r="G22" s="31">
        <v>133094588</v>
      </c>
      <c r="H22" s="7">
        <v>15946000</v>
      </c>
      <c r="I22" s="7">
        <f>133094588+H22</f>
        <v>149040588</v>
      </c>
      <c r="J22" s="7">
        <v>9086450.2799999993</v>
      </c>
      <c r="K22" s="7">
        <f t="shared" si="2"/>
        <v>158127038.28</v>
      </c>
    </row>
    <row r="23" spans="1:13" s="11" customFormat="1" ht="38.25">
      <c r="A23" s="10" t="s">
        <v>6</v>
      </c>
      <c r="B23" s="5" t="s">
        <v>7</v>
      </c>
      <c r="C23" s="30">
        <f>C24</f>
        <v>22554241</v>
      </c>
      <c r="D23" s="30"/>
      <c r="E23" s="30">
        <f t="shared" ref="E23:J23" si="3">E24</f>
        <v>22554241</v>
      </c>
      <c r="F23" s="30"/>
      <c r="G23" s="30">
        <f t="shared" si="3"/>
        <v>22554241</v>
      </c>
      <c r="H23" s="6"/>
      <c r="I23" s="6">
        <f t="shared" si="3"/>
        <v>22554241</v>
      </c>
      <c r="J23" s="6">
        <f t="shared" si="3"/>
        <v>0</v>
      </c>
      <c r="K23" s="6">
        <f t="shared" si="2"/>
        <v>22554241</v>
      </c>
      <c r="L23" s="39"/>
      <c r="M23" s="39"/>
    </row>
    <row r="24" spans="1:13" ht="25.5">
      <c r="A24" s="8" t="s">
        <v>8</v>
      </c>
      <c r="B24" s="9" t="s">
        <v>9</v>
      </c>
      <c r="C24" s="31">
        <v>22554241</v>
      </c>
      <c r="D24" s="31"/>
      <c r="E24" s="31">
        <v>22554241</v>
      </c>
      <c r="F24" s="31"/>
      <c r="G24" s="31">
        <v>22554241</v>
      </c>
      <c r="H24" s="7"/>
      <c r="I24" s="7">
        <v>22554241</v>
      </c>
      <c r="J24" s="7"/>
      <c r="K24" s="7">
        <f t="shared" si="2"/>
        <v>22554241</v>
      </c>
    </row>
    <row r="25" spans="1:13" s="11" customFormat="1">
      <c r="A25" s="10" t="s">
        <v>10</v>
      </c>
      <c r="B25" s="5" t="s">
        <v>11</v>
      </c>
      <c r="C25" s="30">
        <f>SUM(C26:C28)</f>
        <v>23509450</v>
      </c>
      <c r="D25" s="30"/>
      <c r="E25" s="30">
        <f t="shared" ref="E25:G25" si="4">SUM(E26:E28)</f>
        <v>23509450</v>
      </c>
      <c r="F25" s="30"/>
      <c r="G25" s="30">
        <f t="shared" si="4"/>
        <v>23509450</v>
      </c>
      <c r="H25" s="6"/>
      <c r="I25" s="6">
        <f t="shared" ref="I25:J25" si="5">SUM(I26:I28)</f>
        <v>23509450</v>
      </c>
      <c r="J25" s="6">
        <f t="shared" si="5"/>
        <v>0</v>
      </c>
      <c r="K25" s="6">
        <f t="shared" si="2"/>
        <v>23509450</v>
      </c>
      <c r="L25" s="39"/>
      <c r="M25" s="39"/>
    </row>
    <row r="26" spans="1:13" ht="25.5">
      <c r="A26" s="8" t="s">
        <v>12</v>
      </c>
      <c r="B26" s="9" t="s">
        <v>13</v>
      </c>
      <c r="C26" s="31">
        <v>23430815</v>
      </c>
      <c r="D26" s="31"/>
      <c r="E26" s="31">
        <v>23430815</v>
      </c>
      <c r="F26" s="31"/>
      <c r="G26" s="31">
        <v>23430815</v>
      </c>
      <c r="H26" s="7"/>
      <c r="I26" s="7">
        <v>23430815</v>
      </c>
      <c r="J26" s="7"/>
      <c r="K26" s="7">
        <f t="shared" si="2"/>
        <v>23430815</v>
      </c>
    </row>
    <row r="27" spans="1:13">
      <c r="A27" s="8" t="s">
        <v>14</v>
      </c>
      <c r="B27" s="9" t="s">
        <v>15</v>
      </c>
      <c r="C27" s="31">
        <v>10576</v>
      </c>
      <c r="D27" s="31"/>
      <c r="E27" s="31">
        <v>10576</v>
      </c>
      <c r="F27" s="31"/>
      <c r="G27" s="31">
        <v>10576</v>
      </c>
      <c r="H27" s="7"/>
      <c r="I27" s="7">
        <v>10576</v>
      </c>
      <c r="J27" s="7"/>
      <c r="K27" s="7">
        <f t="shared" si="2"/>
        <v>10576</v>
      </c>
    </row>
    <row r="28" spans="1:13" ht="25.5">
      <c r="A28" s="8" t="s">
        <v>16</v>
      </c>
      <c r="B28" s="9" t="s">
        <v>17</v>
      </c>
      <c r="C28" s="31">
        <v>68059</v>
      </c>
      <c r="D28" s="31"/>
      <c r="E28" s="31">
        <v>68059</v>
      </c>
      <c r="F28" s="31"/>
      <c r="G28" s="31">
        <v>68059</v>
      </c>
      <c r="H28" s="7"/>
      <c r="I28" s="7">
        <v>68059</v>
      </c>
      <c r="J28" s="7"/>
      <c r="K28" s="7">
        <f t="shared" si="2"/>
        <v>68059</v>
      </c>
    </row>
    <row r="29" spans="1:13" s="11" customFormat="1">
      <c r="A29" s="10" t="s">
        <v>18</v>
      </c>
      <c r="B29" s="5" t="s">
        <v>19</v>
      </c>
      <c r="C29" s="30">
        <v>3712000</v>
      </c>
      <c r="D29" s="30"/>
      <c r="E29" s="30">
        <v>3712000</v>
      </c>
      <c r="F29" s="30"/>
      <c r="G29" s="30">
        <v>3712000</v>
      </c>
      <c r="H29" s="6"/>
      <c r="I29" s="6">
        <v>3712000</v>
      </c>
      <c r="J29" s="6">
        <v>0</v>
      </c>
      <c r="K29" s="6">
        <f t="shared" si="2"/>
        <v>3712000</v>
      </c>
      <c r="L29" s="39"/>
      <c r="M29" s="39"/>
    </row>
    <row r="30" spans="1:13" s="11" customFormat="1" ht="38.25">
      <c r="A30" s="10" t="s">
        <v>20</v>
      </c>
      <c r="B30" s="5" t="s">
        <v>21</v>
      </c>
      <c r="C30" s="30">
        <f>SUM(C31:C34)</f>
        <v>13164000</v>
      </c>
      <c r="D30" s="30"/>
      <c r="E30" s="30">
        <f t="shared" ref="E30:G30" si="6">SUM(E31:E34)</f>
        <v>13164000</v>
      </c>
      <c r="F30" s="30"/>
      <c r="G30" s="30">
        <f t="shared" si="6"/>
        <v>13164000</v>
      </c>
      <c r="H30" s="6"/>
      <c r="I30" s="6">
        <f t="shared" ref="I30:J30" si="7">SUM(I31:I34)</f>
        <v>13164000</v>
      </c>
      <c r="J30" s="6">
        <f t="shared" si="7"/>
        <v>0</v>
      </c>
      <c r="K30" s="6">
        <f t="shared" si="2"/>
        <v>13164000</v>
      </c>
      <c r="L30" s="39"/>
      <c r="M30" s="39"/>
    </row>
    <row r="31" spans="1:13" ht="38.25">
      <c r="A31" s="8" t="s">
        <v>22</v>
      </c>
      <c r="B31" s="9" t="s">
        <v>23</v>
      </c>
      <c r="C31" s="31">
        <v>9525000</v>
      </c>
      <c r="D31" s="31"/>
      <c r="E31" s="31">
        <v>9525000</v>
      </c>
      <c r="F31" s="31"/>
      <c r="G31" s="31">
        <v>9525000</v>
      </c>
      <c r="H31" s="7"/>
      <c r="I31" s="7">
        <v>9525000</v>
      </c>
      <c r="J31" s="7"/>
      <c r="K31" s="7">
        <f t="shared" si="2"/>
        <v>9525000</v>
      </c>
    </row>
    <row r="32" spans="1:13" ht="39.75" customHeight="1">
      <c r="A32" s="8" t="s">
        <v>24</v>
      </c>
      <c r="B32" s="9" t="s">
        <v>25</v>
      </c>
      <c r="C32" s="31">
        <v>88000</v>
      </c>
      <c r="D32" s="31"/>
      <c r="E32" s="31">
        <v>88000</v>
      </c>
      <c r="F32" s="31"/>
      <c r="G32" s="31">
        <v>88000</v>
      </c>
      <c r="H32" s="7"/>
      <c r="I32" s="7">
        <v>88000</v>
      </c>
      <c r="J32" s="7"/>
      <c r="K32" s="7">
        <f t="shared" si="2"/>
        <v>88000</v>
      </c>
    </row>
    <row r="33" spans="1:13" ht="38.25">
      <c r="A33" s="8" t="s">
        <v>26</v>
      </c>
      <c r="B33" s="9" t="s">
        <v>27</v>
      </c>
      <c r="C33" s="31">
        <v>668000</v>
      </c>
      <c r="D33" s="31"/>
      <c r="E33" s="31">
        <v>668000</v>
      </c>
      <c r="F33" s="31"/>
      <c r="G33" s="31">
        <v>668000</v>
      </c>
      <c r="H33" s="7"/>
      <c r="I33" s="7">
        <v>668000</v>
      </c>
      <c r="J33" s="7"/>
      <c r="K33" s="7">
        <f t="shared" si="2"/>
        <v>668000</v>
      </c>
    </row>
    <row r="34" spans="1:13" ht="63.75">
      <c r="A34" s="8" t="s">
        <v>28</v>
      </c>
      <c r="B34" s="9" t="s">
        <v>29</v>
      </c>
      <c r="C34" s="31">
        <v>2883000</v>
      </c>
      <c r="D34" s="31"/>
      <c r="E34" s="31">
        <v>2883000</v>
      </c>
      <c r="F34" s="31"/>
      <c r="G34" s="31">
        <v>2883000</v>
      </c>
      <c r="H34" s="7"/>
      <c r="I34" s="7">
        <v>2883000</v>
      </c>
      <c r="J34" s="7"/>
      <c r="K34" s="7">
        <f t="shared" si="2"/>
        <v>2883000</v>
      </c>
    </row>
    <row r="35" spans="1:13" s="11" customFormat="1" ht="25.5">
      <c r="A35" s="10" t="s">
        <v>30</v>
      </c>
      <c r="B35" s="5" t="s">
        <v>31</v>
      </c>
      <c r="C35" s="30">
        <f>C36</f>
        <v>407000</v>
      </c>
      <c r="D35" s="30"/>
      <c r="E35" s="30">
        <f t="shared" ref="E35:J35" si="8">E36</f>
        <v>407000</v>
      </c>
      <c r="F35" s="30"/>
      <c r="G35" s="30">
        <f t="shared" si="8"/>
        <v>407000</v>
      </c>
      <c r="H35" s="6"/>
      <c r="I35" s="6">
        <f t="shared" si="8"/>
        <v>407000</v>
      </c>
      <c r="J35" s="6">
        <f t="shared" si="8"/>
        <v>0</v>
      </c>
      <c r="K35" s="6">
        <f t="shared" si="2"/>
        <v>407000</v>
      </c>
      <c r="L35" s="39"/>
      <c r="M35" s="39"/>
    </row>
    <row r="36" spans="1:13">
      <c r="A36" s="8" t="s">
        <v>32</v>
      </c>
      <c r="B36" s="9" t="s">
        <v>33</v>
      </c>
      <c r="C36" s="31">
        <v>407000</v>
      </c>
      <c r="D36" s="31"/>
      <c r="E36" s="31">
        <v>407000</v>
      </c>
      <c r="F36" s="31"/>
      <c r="G36" s="31">
        <v>407000</v>
      </c>
      <c r="H36" s="7"/>
      <c r="I36" s="7">
        <v>407000</v>
      </c>
      <c r="J36" s="7"/>
      <c r="K36" s="7">
        <f t="shared" si="2"/>
        <v>407000</v>
      </c>
    </row>
    <row r="37" spans="1:13" s="11" customFormat="1" ht="25.5">
      <c r="A37" s="10" t="s">
        <v>34</v>
      </c>
      <c r="B37" s="5" t="s">
        <v>35</v>
      </c>
      <c r="C37" s="30">
        <f>C39</f>
        <v>325000</v>
      </c>
      <c r="D37" s="30"/>
      <c r="E37" s="30">
        <f t="shared" ref="E37" si="9">E39</f>
        <v>325000</v>
      </c>
      <c r="F37" s="30"/>
      <c r="G37" s="30">
        <f>SUM(G38:G39)</f>
        <v>325000</v>
      </c>
      <c r="H37" s="6">
        <f t="shared" ref="H37" si="10">SUM(H38:H39)</f>
        <v>56363.06</v>
      </c>
      <c r="I37" s="6">
        <f>SUM(I38:I39)</f>
        <v>381363.06</v>
      </c>
      <c r="J37" s="6">
        <f t="shared" ref="J37" si="11">SUM(J38:J39)</f>
        <v>0</v>
      </c>
      <c r="K37" s="6">
        <f t="shared" si="2"/>
        <v>381363.06</v>
      </c>
      <c r="L37" s="39"/>
      <c r="M37" s="39"/>
    </row>
    <row r="38" spans="1:13" s="11" customFormat="1" ht="14.25" customHeight="1">
      <c r="A38" s="25" t="s">
        <v>134</v>
      </c>
      <c r="B38" s="9" t="s">
        <v>135</v>
      </c>
      <c r="C38" s="30"/>
      <c r="D38" s="30"/>
      <c r="E38" s="30"/>
      <c r="F38" s="30"/>
      <c r="G38" s="30"/>
      <c r="H38" s="7">
        <v>56363.06</v>
      </c>
      <c r="I38" s="7">
        <f>H38</f>
        <v>56363.06</v>
      </c>
      <c r="J38" s="7"/>
      <c r="K38" s="7">
        <f t="shared" si="2"/>
        <v>56363.06</v>
      </c>
      <c r="L38" s="39"/>
      <c r="M38" s="39"/>
    </row>
    <row r="39" spans="1:13">
      <c r="A39" s="8" t="s">
        <v>36</v>
      </c>
      <c r="B39" s="9" t="s">
        <v>37</v>
      </c>
      <c r="C39" s="31">
        <v>325000</v>
      </c>
      <c r="D39" s="31"/>
      <c r="E39" s="31">
        <v>325000</v>
      </c>
      <c r="F39" s="31"/>
      <c r="G39" s="31">
        <v>325000</v>
      </c>
      <c r="H39" s="7"/>
      <c r="I39" s="7">
        <v>325000</v>
      </c>
      <c r="J39" s="7"/>
      <c r="K39" s="7">
        <f t="shared" si="2"/>
        <v>325000</v>
      </c>
    </row>
    <row r="40" spans="1:13" s="11" customFormat="1" ht="25.5">
      <c r="A40" s="10" t="s">
        <v>38</v>
      </c>
      <c r="B40" s="5" t="s">
        <v>39</v>
      </c>
      <c r="C40" s="30">
        <f>SUM(C41:C42)</f>
        <v>2102000</v>
      </c>
      <c r="D40" s="30"/>
      <c r="E40" s="30">
        <f>SUM(E41:E42)</f>
        <v>2404500</v>
      </c>
      <c r="F40" s="30"/>
      <c r="G40" s="30">
        <f>SUM(G41:G42)</f>
        <v>2404500</v>
      </c>
      <c r="H40" s="6"/>
      <c r="I40" s="6">
        <f>SUM(I41:I42)</f>
        <v>2404500</v>
      </c>
      <c r="J40" s="6">
        <f t="shared" ref="J40" si="12">SUM(J41:J42)</f>
        <v>0</v>
      </c>
      <c r="K40" s="6">
        <f t="shared" si="2"/>
        <v>2404500</v>
      </c>
      <c r="L40" s="39"/>
      <c r="M40" s="39"/>
    </row>
    <row r="41" spans="1:13" ht="76.5">
      <c r="A41" s="8" t="s">
        <v>40</v>
      </c>
      <c r="B41" s="9" t="s">
        <v>41</v>
      </c>
      <c r="C41" s="31">
        <v>1602000</v>
      </c>
      <c r="D41" s="31">
        <v>302500</v>
      </c>
      <c r="E41" s="31">
        <f>SUM(C41:D41)</f>
        <v>1904500</v>
      </c>
      <c r="F41" s="31"/>
      <c r="G41" s="31">
        <v>1904500</v>
      </c>
      <c r="H41" s="7"/>
      <c r="I41" s="7">
        <v>1904500</v>
      </c>
      <c r="J41" s="7"/>
      <c r="K41" s="7">
        <f t="shared" si="2"/>
        <v>1904500</v>
      </c>
    </row>
    <row r="42" spans="1:13" ht="51">
      <c r="A42" s="8" t="s">
        <v>42</v>
      </c>
      <c r="B42" s="9" t="s">
        <v>43</v>
      </c>
      <c r="C42" s="31">
        <v>500000</v>
      </c>
      <c r="D42" s="31"/>
      <c r="E42" s="31">
        <v>500000</v>
      </c>
      <c r="F42" s="31"/>
      <c r="G42" s="31">
        <v>500000</v>
      </c>
      <c r="H42" s="7"/>
      <c r="I42" s="7">
        <v>500000</v>
      </c>
      <c r="J42" s="7"/>
      <c r="K42" s="7">
        <f t="shared" si="2"/>
        <v>500000</v>
      </c>
    </row>
    <row r="43" spans="1:13" s="11" customFormat="1">
      <c r="A43" s="10" t="s">
        <v>44</v>
      </c>
      <c r="B43" s="5" t="s">
        <v>45</v>
      </c>
      <c r="C43" s="30">
        <v>2508000</v>
      </c>
      <c r="D43" s="30"/>
      <c r="E43" s="30">
        <v>2508000</v>
      </c>
      <c r="F43" s="30"/>
      <c r="G43" s="30">
        <v>2508000</v>
      </c>
      <c r="H43" s="6"/>
      <c r="I43" s="6">
        <v>2508000</v>
      </c>
      <c r="J43" s="6">
        <v>0</v>
      </c>
      <c r="K43" s="6">
        <f t="shared" si="2"/>
        <v>2508000</v>
      </c>
      <c r="L43" s="39"/>
      <c r="M43" s="39"/>
    </row>
    <row r="44" spans="1:13" s="11" customFormat="1">
      <c r="A44" s="10" t="s">
        <v>46</v>
      </c>
      <c r="B44" s="5" t="s">
        <v>47</v>
      </c>
      <c r="C44" s="30">
        <f>C45</f>
        <v>999113912</v>
      </c>
      <c r="D44" s="30">
        <f t="shared" ref="D44:K44" si="13">D45+D102+D103+D104</f>
        <v>-665735.55999999982</v>
      </c>
      <c r="E44" s="30">
        <f t="shared" si="13"/>
        <v>998448176.44000006</v>
      </c>
      <c r="F44" s="30">
        <f t="shared" si="13"/>
        <v>16307665.769999998</v>
      </c>
      <c r="G44" s="30">
        <f t="shared" si="13"/>
        <v>1014755842.2099999</v>
      </c>
      <c r="H44" s="6">
        <f t="shared" si="13"/>
        <v>55235169.32</v>
      </c>
      <c r="I44" s="6">
        <f t="shared" si="13"/>
        <v>1067863011.53</v>
      </c>
      <c r="J44" s="6">
        <f t="shared" si="13"/>
        <v>22234487.640000001</v>
      </c>
      <c r="K44" s="6">
        <f t="shared" si="13"/>
        <v>1090097499.1699996</v>
      </c>
      <c r="L44" s="40">
        <f>1090098546.14-K44</f>
        <v>1046.9700005054474</v>
      </c>
      <c r="M44" s="39"/>
    </row>
    <row r="45" spans="1:13" ht="25.5">
      <c r="A45" s="8" t="s">
        <v>70</v>
      </c>
      <c r="B45" s="9" t="s">
        <v>48</v>
      </c>
      <c r="C45" s="31">
        <f t="shared" ref="C45:K45" si="14">C46+C48+C80+C95</f>
        <v>999113912</v>
      </c>
      <c r="D45" s="31">
        <f t="shared" si="14"/>
        <v>614594</v>
      </c>
      <c r="E45" s="31">
        <f t="shared" si="14"/>
        <v>999728506</v>
      </c>
      <c r="F45" s="31">
        <f t="shared" si="14"/>
        <v>15101057.039999999</v>
      </c>
      <c r="G45" s="31">
        <f t="shared" si="14"/>
        <v>1014829563.04</v>
      </c>
      <c r="H45" s="7">
        <f t="shared" si="14"/>
        <v>49916168.219999999</v>
      </c>
      <c r="I45" s="7">
        <f t="shared" si="14"/>
        <v>1062617731.26</v>
      </c>
      <c r="J45" s="7">
        <f t="shared" si="14"/>
        <v>22265811</v>
      </c>
      <c r="K45" s="7">
        <f t="shared" si="14"/>
        <v>1084883542.2599998</v>
      </c>
      <c r="L45" s="41"/>
    </row>
    <row r="46" spans="1:13" s="11" customFormat="1" ht="25.5">
      <c r="A46" s="10" t="s">
        <v>49</v>
      </c>
      <c r="B46" s="5" t="s">
        <v>82</v>
      </c>
      <c r="C46" s="30">
        <f>C47</f>
        <v>50669100</v>
      </c>
      <c r="D46" s="30">
        <f t="shared" ref="D46:J46" si="15">D47</f>
        <v>0</v>
      </c>
      <c r="E46" s="30">
        <f t="shared" si="15"/>
        <v>50669100</v>
      </c>
      <c r="F46" s="30">
        <f t="shared" si="15"/>
        <v>0</v>
      </c>
      <c r="G46" s="30">
        <f t="shared" si="15"/>
        <v>50669100</v>
      </c>
      <c r="H46" s="6">
        <f t="shared" si="15"/>
        <v>0</v>
      </c>
      <c r="I46" s="6">
        <f t="shared" si="15"/>
        <v>50669100</v>
      </c>
      <c r="J46" s="6">
        <f t="shared" si="15"/>
        <v>0</v>
      </c>
      <c r="K46" s="6">
        <f>K47</f>
        <v>50669100</v>
      </c>
      <c r="L46" s="39"/>
      <c r="M46" s="39"/>
    </row>
    <row r="47" spans="1:13" ht="25.5">
      <c r="A47" s="8" t="s">
        <v>65</v>
      </c>
      <c r="B47" s="9" t="s">
        <v>83</v>
      </c>
      <c r="C47" s="31">
        <v>50669100</v>
      </c>
      <c r="D47" s="31"/>
      <c r="E47" s="31">
        <f>SUM(C47:D47)</f>
        <v>50669100</v>
      </c>
      <c r="F47" s="31"/>
      <c r="G47" s="31">
        <f>SUM(E47:F47)</f>
        <v>50669100</v>
      </c>
      <c r="H47" s="7"/>
      <c r="I47" s="7">
        <v>50669100</v>
      </c>
      <c r="J47" s="7"/>
      <c r="K47" s="7">
        <f t="shared" si="2"/>
        <v>50669100</v>
      </c>
    </row>
    <row r="48" spans="1:13" s="11" customFormat="1" ht="25.5">
      <c r="A48" s="10" t="s">
        <v>50</v>
      </c>
      <c r="B48" s="5" t="s">
        <v>84</v>
      </c>
      <c r="C48" s="30">
        <f>SUM(C49:C69)</f>
        <v>303626600</v>
      </c>
      <c r="D48" s="30">
        <f t="shared" ref="D48:F48" si="16">SUM(D49:D69)</f>
        <v>542900</v>
      </c>
      <c r="E48" s="30">
        <f t="shared" si="16"/>
        <v>304169500</v>
      </c>
      <c r="F48" s="30">
        <f t="shared" si="16"/>
        <v>15071057.039999999</v>
      </c>
      <c r="G48" s="30">
        <f>SUM(G49:G70)</f>
        <v>319240557.04000002</v>
      </c>
      <c r="H48" s="6">
        <f>SUM(H49:H79)</f>
        <v>48895675.100000001</v>
      </c>
      <c r="I48" s="6">
        <f>SUM(I49:I79)</f>
        <v>366008232.13999999</v>
      </c>
      <c r="J48" s="6">
        <f>SUM(J49:J79)</f>
        <v>10606617</v>
      </c>
      <c r="K48" s="6">
        <f>SUM(I48:J48)</f>
        <v>376614849.13999999</v>
      </c>
      <c r="L48" s="40">
        <f>SUM(K49:K76)</f>
        <v>373571543.13999999</v>
      </c>
      <c r="M48" s="40">
        <f>373571543.14-L48</f>
        <v>0</v>
      </c>
    </row>
    <row r="49" spans="1:11" ht="89.25">
      <c r="A49" s="8" t="s">
        <v>54</v>
      </c>
      <c r="B49" s="9" t="s">
        <v>106</v>
      </c>
      <c r="C49" s="31">
        <v>1988400</v>
      </c>
      <c r="D49" s="31"/>
      <c r="E49" s="31">
        <f t="shared" ref="E49:E69" si="17">SUM(C49:D49)</f>
        <v>1988400</v>
      </c>
      <c r="F49" s="31"/>
      <c r="G49" s="31">
        <f t="shared" ref="G49:G69" si="18">SUM(E49:F49)</f>
        <v>1988400</v>
      </c>
      <c r="H49" s="7"/>
      <c r="I49" s="7">
        <f>G49</f>
        <v>1988400</v>
      </c>
      <c r="J49" s="7">
        <f>3976800-I49</f>
        <v>1988400</v>
      </c>
      <c r="K49" s="7">
        <f t="shared" si="2"/>
        <v>3976800</v>
      </c>
    </row>
    <row r="50" spans="1:11" ht="37.5" customHeight="1">
      <c r="A50" s="8" t="s">
        <v>123</v>
      </c>
      <c r="B50" s="9" t="s">
        <v>124</v>
      </c>
      <c r="C50" s="31"/>
      <c r="D50" s="31"/>
      <c r="E50" s="31"/>
      <c r="F50" s="31"/>
      <c r="G50" s="31"/>
      <c r="H50" s="7">
        <v>1721000</v>
      </c>
      <c r="I50" s="7">
        <f>H50</f>
        <v>1721000</v>
      </c>
      <c r="J50" s="7"/>
      <c r="K50" s="7">
        <f t="shared" si="2"/>
        <v>1721000</v>
      </c>
    </row>
    <row r="51" spans="1:11" ht="51">
      <c r="A51" s="8" t="s">
        <v>112</v>
      </c>
      <c r="B51" s="9" t="s">
        <v>113</v>
      </c>
      <c r="C51" s="31"/>
      <c r="D51" s="31"/>
      <c r="E51" s="31"/>
      <c r="F51" s="31">
        <v>627327.5</v>
      </c>
      <c r="G51" s="31">
        <f t="shared" si="18"/>
        <v>627327.5</v>
      </c>
      <c r="H51" s="7"/>
      <c r="I51" s="7">
        <f>G51</f>
        <v>627327.5</v>
      </c>
      <c r="J51" s="7"/>
      <c r="K51" s="7">
        <f t="shared" si="2"/>
        <v>627327.5</v>
      </c>
    </row>
    <row r="52" spans="1:11" ht="51">
      <c r="A52" s="8" t="s">
        <v>114</v>
      </c>
      <c r="B52" s="9" t="s">
        <v>115</v>
      </c>
      <c r="C52" s="31"/>
      <c r="D52" s="31"/>
      <c r="E52" s="31"/>
      <c r="F52" s="31">
        <v>35437.75</v>
      </c>
      <c r="G52" s="31">
        <f t="shared" si="18"/>
        <v>35437.75</v>
      </c>
      <c r="H52" s="7"/>
      <c r="I52" s="7">
        <f t="shared" ref="I52:I53" si="19">G52</f>
        <v>35437.75</v>
      </c>
      <c r="J52" s="7"/>
      <c r="K52" s="7">
        <f t="shared" si="2"/>
        <v>35437.75</v>
      </c>
    </row>
    <row r="53" spans="1:11" ht="30" customHeight="1">
      <c r="A53" s="8" t="s">
        <v>122</v>
      </c>
      <c r="B53" s="9" t="s">
        <v>115</v>
      </c>
      <c r="C53" s="31"/>
      <c r="D53" s="31"/>
      <c r="E53" s="31"/>
      <c r="F53" s="31">
        <v>3025698.79</v>
      </c>
      <c r="G53" s="31">
        <f t="shared" si="18"/>
        <v>3025698.79</v>
      </c>
      <c r="H53" s="7"/>
      <c r="I53" s="7">
        <f t="shared" si="19"/>
        <v>3025698.79</v>
      </c>
      <c r="J53" s="7"/>
      <c r="K53" s="7">
        <f t="shared" si="2"/>
        <v>3025698.79</v>
      </c>
    </row>
    <row r="54" spans="1:11" ht="30" customHeight="1">
      <c r="A54" s="8" t="s">
        <v>125</v>
      </c>
      <c r="B54" s="9" t="s">
        <v>126</v>
      </c>
      <c r="C54" s="31"/>
      <c r="D54" s="31"/>
      <c r="E54" s="31"/>
      <c r="F54" s="31"/>
      <c r="G54" s="31"/>
      <c r="H54" s="7">
        <v>13724638.9</v>
      </c>
      <c r="I54" s="7">
        <f>H54</f>
        <v>13724638.9</v>
      </c>
      <c r="J54" s="7"/>
      <c r="K54" s="7">
        <f t="shared" si="2"/>
        <v>13724638.9</v>
      </c>
    </row>
    <row r="55" spans="1:11" ht="38.25">
      <c r="A55" s="8" t="s">
        <v>116</v>
      </c>
      <c r="B55" s="9" t="s">
        <v>117</v>
      </c>
      <c r="C55" s="31"/>
      <c r="D55" s="31"/>
      <c r="E55" s="31"/>
      <c r="F55" s="31">
        <v>8669593</v>
      </c>
      <c r="G55" s="31">
        <f t="shared" si="18"/>
        <v>8669593</v>
      </c>
      <c r="H55" s="7"/>
      <c r="I55" s="7">
        <f>G55</f>
        <v>8669593</v>
      </c>
      <c r="J55" s="7"/>
      <c r="K55" s="7">
        <f t="shared" si="2"/>
        <v>8669593</v>
      </c>
    </row>
    <row r="56" spans="1:11" ht="31.5" customHeight="1">
      <c r="A56" s="8" t="s">
        <v>128</v>
      </c>
      <c r="B56" s="9" t="s">
        <v>127</v>
      </c>
      <c r="C56" s="31"/>
      <c r="D56" s="31"/>
      <c r="E56" s="31"/>
      <c r="F56" s="31"/>
      <c r="G56" s="31"/>
      <c r="H56" s="7">
        <v>5836584.2400000002</v>
      </c>
      <c r="I56" s="7">
        <f>H56</f>
        <v>5836584.2400000002</v>
      </c>
      <c r="J56" s="7">
        <f>6036584.24-I56</f>
        <v>200000</v>
      </c>
      <c r="K56" s="7">
        <f t="shared" si="2"/>
        <v>6036584.2400000002</v>
      </c>
    </row>
    <row r="57" spans="1:11" ht="31.5" customHeight="1">
      <c r="A57" s="8" t="s">
        <v>129</v>
      </c>
      <c r="B57" s="9" t="s">
        <v>107</v>
      </c>
      <c r="C57" s="31"/>
      <c r="D57" s="31"/>
      <c r="E57" s="31"/>
      <c r="F57" s="31"/>
      <c r="G57" s="31"/>
      <c r="H57" s="7">
        <v>3012973.46</v>
      </c>
      <c r="I57" s="7">
        <f>H57</f>
        <v>3012973.46</v>
      </c>
      <c r="J57" s="7"/>
      <c r="K57" s="7">
        <f t="shared" si="2"/>
        <v>3012973.46</v>
      </c>
    </row>
    <row r="58" spans="1:11" ht="31.5" customHeight="1">
      <c r="A58" s="8" t="s">
        <v>130</v>
      </c>
      <c r="B58" s="9" t="s">
        <v>107</v>
      </c>
      <c r="C58" s="31"/>
      <c r="D58" s="31"/>
      <c r="E58" s="31"/>
      <c r="F58" s="31"/>
      <c r="G58" s="31"/>
      <c r="H58" s="7">
        <v>118507.5</v>
      </c>
      <c r="I58" s="7">
        <f>H58</f>
        <v>118507.5</v>
      </c>
      <c r="J58" s="7"/>
      <c r="K58" s="7">
        <f t="shared" si="2"/>
        <v>118507.5</v>
      </c>
    </row>
    <row r="59" spans="1:11" ht="25.5">
      <c r="A59" s="8" t="s">
        <v>99</v>
      </c>
      <c r="B59" s="9" t="s">
        <v>107</v>
      </c>
      <c r="C59" s="31"/>
      <c r="D59" s="31">
        <v>264000</v>
      </c>
      <c r="E59" s="31">
        <f t="shared" si="17"/>
        <v>264000</v>
      </c>
      <c r="F59" s="31"/>
      <c r="G59" s="31">
        <f t="shared" si="18"/>
        <v>264000</v>
      </c>
      <c r="H59" s="7"/>
      <c r="I59" s="7">
        <f t="shared" ref="I59" si="20">G59</f>
        <v>264000</v>
      </c>
      <c r="J59" s="7"/>
      <c r="K59" s="7">
        <f t="shared" si="2"/>
        <v>264000</v>
      </c>
    </row>
    <row r="60" spans="1:11" ht="38.25">
      <c r="A60" s="8" t="s">
        <v>118</v>
      </c>
      <c r="B60" s="9" t="s">
        <v>107</v>
      </c>
      <c r="C60" s="31"/>
      <c r="D60" s="31"/>
      <c r="E60" s="31"/>
      <c r="F60" s="31">
        <v>1080000</v>
      </c>
      <c r="G60" s="31">
        <f t="shared" si="18"/>
        <v>1080000</v>
      </c>
      <c r="H60" s="7">
        <v>1752400</v>
      </c>
      <c r="I60" s="7">
        <f>1080000+H60</f>
        <v>2832400</v>
      </c>
      <c r="J60" s="7"/>
      <c r="K60" s="7">
        <f t="shared" si="2"/>
        <v>2832400</v>
      </c>
    </row>
    <row r="61" spans="1:11" ht="38.25">
      <c r="A61" s="8" t="s">
        <v>119</v>
      </c>
      <c r="B61" s="9" t="s">
        <v>107</v>
      </c>
      <c r="C61" s="31"/>
      <c r="D61" s="31"/>
      <c r="E61" s="31"/>
      <c r="F61" s="31">
        <v>438000</v>
      </c>
      <c r="G61" s="31">
        <f t="shared" si="18"/>
        <v>438000</v>
      </c>
      <c r="H61" s="7"/>
      <c r="I61" s="7">
        <f>G61</f>
        <v>438000</v>
      </c>
      <c r="J61" s="7"/>
      <c r="K61" s="7">
        <f t="shared" si="2"/>
        <v>438000</v>
      </c>
    </row>
    <row r="62" spans="1:11" ht="38.25">
      <c r="A62" s="8" t="s">
        <v>120</v>
      </c>
      <c r="B62" s="9" t="s">
        <v>107</v>
      </c>
      <c r="C62" s="31"/>
      <c r="D62" s="31"/>
      <c r="E62" s="31"/>
      <c r="F62" s="31">
        <v>1195000</v>
      </c>
      <c r="G62" s="31">
        <f t="shared" si="18"/>
        <v>1195000</v>
      </c>
      <c r="H62" s="7"/>
      <c r="I62" s="7">
        <f>G62</f>
        <v>1195000</v>
      </c>
      <c r="J62" s="7"/>
      <c r="K62" s="7">
        <f t="shared" si="2"/>
        <v>1195000</v>
      </c>
    </row>
    <row r="63" spans="1:11" ht="28.5" customHeight="1">
      <c r="A63" s="8" t="s">
        <v>147</v>
      </c>
      <c r="B63" s="9" t="s">
        <v>107</v>
      </c>
      <c r="C63" s="31"/>
      <c r="D63" s="31"/>
      <c r="E63" s="31"/>
      <c r="F63" s="31"/>
      <c r="G63" s="31"/>
      <c r="H63" s="7">
        <v>252800</v>
      </c>
      <c r="I63" s="7">
        <f>H63</f>
        <v>252800</v>
      </c>
      <c r="J63" s="7"/>
      <c r="K63" s="7">
        <f t="shared" si="2"/>
        <v>252800</v>
      </c>
    </row>
    <row r="64" spans="1:11" ht="89.25">
      <c r="A64" s="8" t="s">
        <v>66</v>
      </c>
      <c r="B64" s="9" t="s">
        <v>107</v>
      </c>
      <c r="C64" s="31">
        <v>20800</v>
      </c>
      <c r="D64" s="31"/>
      <c r="E64" s="31">
        <f t="shared" si="17"/>
        <v>20800</v>
      </c>
      <c r="F64" s="31"/>
      <c r="G64" s="31">
        <f t="shared" si="18"/>
        <v>20800</v>
      </c>
      <c r="H64" s="7"/>
      <c r="I64" s="7">
        <f>G64</f>
        <v>20800</v>
      </c>
      <c r="J64" s="7"/>
      <c r="K64" s="7">
        <f t="shared" si="2"/>
        <v>20800</v>
      </c>
    </row>
    <row r="65" spans="1:13" ht="63.75">
      <c r="A65" s="8" t="s">
        <v>51</v>
      </c>
      <c r="B65" s="9" t="s">
        <v>107</v>
      </c>
      <c r="C65" s="31">
        <v>223400</v>
      </c>
      <c r="D65" s="31"/>
      <c r="E65" s="31">
        <f t="shared" si="17"/>
        <v>223400</v>
      </c>
      <c r="F65" s="31"/>
      <c r="G65" s="31">
        <f t="shared" si="18"/>
        <v>223400</v>
      </c>
      <c r="H65" s="7"/>
      <c r="I65" s="7">
        <f>G65</f>
        <v>223400</v>
      </c>
      <c r="J65" s="7"/>
      <c r="K65" s="7">
        <f t="shared" si="2"/>
        <v>223400</v>
      </c>
    </row>
    <row r="66" spans="1:13" ht="41.25" customHeight="1">
      <c r="A66" s="8" t="s">
        <v>131</v>
      </c>
      <c r="B66" s="9" t="s">
        <v>107</v>
      </c>
      <c r="C66" s="31"/>
      <c r="D66" s="31"/>
      <c r="E66" s="31"/>
      <c r="F66" s="31"/>
      <c r="G66" s="31"/>
      <c r="H66" s="7">
        <v>1000000</v>
      </c>
      <c r="I66" s="7">
        <f>H66</f>
        <v>1000000</v>
      </c>
      <c r="J66" s="7"/>
      <c r="K66" s="7">
        <f t="shared" si="2"/>
        <v>1000000</v>
      </c>
    </row>
    <row r="67" spans="1:13" ht="27.75" customHeight="1">
      <c r="A67" s="8" t="s">
        <v>132</v>
      </c>
      <c r="B67" s="9" t="s">
        <v>107</v>
      </c>
      <c r="C67" s="31"/>
      <c r="D67" s="31"/>
      <c r="E67" s="31"/>
      <c r="F67" s="31"/>
      <c r="G67" s="31"/>
      <c r="H67" s="7">
        <v>1400000</v>
      </c>
      <c r="I67" s="7">
        <f>H67</f>
        <v>1400000</v>
      </c>
      <c r="J67" s="7"/>
      <c r="K67" s="7">
        <f t="shared" si="2"/>
        <v>1400000</v>
      </c>
    </row>
    <row r="68" spans="1:13" ht="25.5">
      <c r="A68" s="12" t="s">
        <v>52</v>
      </c>
      <c r="B68" s="9" t="s">
        <v>107</v>
      </c>
      <c r="C68" s="31">
        <v>1116900</v>
      </c>
      <c r="D68" s="31">
        <v>278900</v>
      </c>
      <c r="E68" s="31">
        <f t="shared" si="17"/>
        <v>1395800</v>
      </c>
      <c r="F68" s="31"/>
      <c r="G68" s="31">
        <v>1395800</v>
      </c>
      <c r="H68" s="7"/>
      <c r="I68" s="7">
        <f>G68</f>
        <v>1395800</v>
      </c>
      <c r="J68" s="7"/>
      <c r="K68" s="7">
        <f t="shared" si="2"/>
        <v>1395800</v>
      </c>
    </row>
    <row r="69" spans="1:13" ht="15.75" customHeight="1">
      <c r="A69" s="8" t="s">
        <v>53</v>
      </c>
      <c r="B69" s="9" t="s">
        <v>107</v>
      </c>
      <c r="C69" s="31">
        <v>300277100</v>
      </c>
      <c r="D69" s="31"/>
      <c r="E69" s="31">
        <f t="shared" si="17"/>
        <v>300277100</v>
      </c>
      <c r="F69" s="31"/>
      <c r="G69" s="31">
        <f t="shared" si="18"/>
        <v>300277100</v>
      </c>
      <c r="H69" s="7"/>
      <c r="I69" s="7">
        <f>G69</f>
        <v>300277100</v>
      </c>
      <c r="J69" s="7"/>
      <c r="K69" s="7">
        <f t="shared" si="2"/>
        <v>300277100</v>
      </c>
    </row>
    <row r="70" spans="1:13" ht="40.5" customHeight="1">
      <c r="A70" s="8" t="s">
        <v>133</v>
      </c>
      <c r="B70" s="9" t="s">
        <v>107</v>
      </c>
      <c r="C70" s="31"/>
      <c r="D70" s="31"/>
      <c r="E70" s="31"/>
      <c r="F70" s="31"/>
      <c r="G70" s="31"/>
      <c r="H70" s="7">
        <v>15820771</v>
      </c>
      <c r="I70" s="7">
        <f>H70</f>
        <v>15820771</v>
      </c>
      <c r="J70" s="7"/>
      <c r="K70" s="7">
        <f t="shared" si="2"/>
        <v>15820771</v>
      </c>
    </row>
    <row r="71" spans="1:13" ht="40.5" customHeight="1">
      <c r="A71" s="8" t="s">
        <v>148</v>
      </c>
      <c r="B71" s="9" t="s">
        <v>107</v>
      </c>
      <c r="C71" s="31"/>
      <c r="D71" s="31"/>
      <c r="E71" s="31"/>
      <c r="F71" s="31"/>
      <c r="G71" s="31"/>
      <c r="H71" s="7"/>
      <c r="I71" s="7"/>
      <c r="J71" s="7">
        <v>647572</v>
      </c>
      <c r="K71" s="7">
        <f t="shared" si="2"/>
        <v>647572</v>
      </c>
    </row>
    <row r="72" spans="1:13" ht="40.5" customHeight="1">
      <c r="A72" s="8" t="s">
        <v>146</v>
      </c>
      <c r="B72" s="9" t="s">
        <v>107</v>
      </c>
      <c r="C72" s="31"/>
      <c r="D72" s="31"/>
      <c r="E72" s="31"/>
      <c r="F72" s="31"/>
      <c r="G72" s="31"/>
      <c r="H72" s="7"/>
      <c r="I72" s="7"/>
      <c r="J72" s="7">
        <v>600000</v>
      </c>
      <c r="K72" s="7">
        <f t="shared" si="2"/>
        <v>600000</v>
      </c>
    </row>
    <row r="73" spans="1:13" ht="38.25">
      <c r="A73" s="8" t="s">
        <v>141</v>
      </c>
      <c r="B73" s="9" t="s">
        <v>107</v>
      </c>
      <c r="C73" s="31"/>
      <c r="D73" s="31"/>
      <c r="E73" s="31"/>
      <c r="F73" s="31"/>
      <c r="G73" s="31"/>
      <c r="H73" s="7"/>
      <c r="I73" s="7"/>
      <c r="J73" s="48">
        <v>576799</v>
      </c>
      <c r="K73" s="7">
        <f t="shared" si="2"/>
        <v>576799</v>
      </c>
    </row>
    <row r="74" spans="1:13" ht="26.25" customHeight="1">
      <c r="A74" s="8" t="s">
        <v>142</v>
      </c>
      <c r="B74" s="9" t="s">
        <v>107</v>
      </c>
      <c r="C74" s="31"/>
      <c r="D74" s="31"/>
      <c r="E74" s="31"/>
      <c r="F74" s="31"/>
      <c r="G74" s="31"/>
      <c r="H74" s="7"/>
      <c r="I74" s="7"/>
      <c r="J74" s="7">
        <v>380000</v>
      </c>
      <c r="K74" s="7">
        <f t="shared" si="2"/>
        <v>380000</v>
      </c>
    </row>
    <row r="75" spans="1:13" ht="26.25" customHeight="1">
      <c r="A75" s="8" t="s">
        <v>143</v>
      </c>
      <c r="B75" s="9" t="s">
        <v>107</v>
      </c>
      <c r="C75" s="31"/>
      <c r="D75" s="31"/>
      <c r="E75" s="31"/>
      <c r="F75" s="31"/>
      <c r="G75" s="31"/>
      <c r="H75" s="7"/>
      <c r="I75" s="7"/>
      <c r="J75" s="7">
        <v>298540</v>
      </c>
      <c r="K75" s="7">
        <f t="shared" si="2"/>
        <v>298540</v>
      </c>
    </row>
    <row r="76" spans="1:13" ht="26.25" customHeight="1">
      <c r="A76" s="8" t="s">
        <v>144</v>
      </c>
      <c r="B76" s="9" t="s">
        <v>107</v>
      </c>
      <c r="C76" s="31"/>
      <c r="D76" s="31"/>
      <c r="E76" s="31"/>
      <c r="F76" s="31"/>
      <c r="G76" s="31"/>
      <c r="H76" s="7"/>
      <c r="I76" s="7"/>
      <c r="J76" s="7">
        <v>5000000</v>
      </c>
      <c r="K76" s="7">
        <f t="shared" si="2"/>
        <v>5000000</v>
      </c>
    </row>
    <row r="77" spans="1:13" ht="51.75" customHeight="1">
      <c r="A77" s="8" t="s">
        <v>150</v>
      </c>
      <c r="B77" s="9" t="s">
        <v>151</v>
      </c>
      <c r="C77" s="31"/>
      <c r="D77" s="31"/>
      <c r="E77" s="31"/>
      <c r="F77" s="31"/>
      <c r="G77" s="31"/>
      <c r="H77" s="7"/>
      <c r="I77" s="7"/>
      <c r="J77" s="7">
        <v>615306</v>
      </c>
      <c r="K77" s="7">
        <f t="shared" si="2"/>
        <v>615306</v>
      </c>
    </row>
    <row r="78" spans="1:13" ht="26.25" customHeight="1">
      <c r="A78" s="8" t="s">
        <v>145</v>
      </c>
      <c r="B78" s="9" t="s">
        <v>107</v>
      </c>
      <c r="C78" s="31"/>
      <c r="D78" s="31"/>
      <c r="E78" s="31"/>
      <c r="F78" s="31"/>
      <c r="G78" s="31"/>
      <c r="H78" s="7">
        <v>2128000</v>
      </c>
      <c r="I78" s="7"/>
      <c r="J78" s="7">
        <v>300000</v>
      </c>
      <c r="K78" s="7">
        <f t="shared" si="2"/>
        <v>300000</v>
      </c>
    </row>
    <row r="79" spans="1:13" ht="26.25" customHeight="1">
      <c r="A79" s="8" t="s">
        <v>137</v>
      </c>
      <c r="B79" s="9" t="s">
        <v>107</v>
      </c>
      <c r="C79" s="31"/>
      <c r="D79" s="31"/>
      <c r="E79" s="31"/>
      <c r="F79" s="31"/>
      <c r="G79" s="31"/>
      <c r="H79" s="7">
        <v>2128000</v>
      </c>
      <c r="I79" s="7">
        <f>H79</f>
        <v>2128000</v>
      </c>
      <c r="J79" s="7"/>
      <c r="K79" s="7">
        <f t="shared" si="2"/>
        <v>2128000</v>
      </c>
    </row>
    <row r="80" spans="1:13" s="11" customFormat="1" ht="25.5">
      <c r="A80" s="10" t="s">
        <v>55</v>
      </c>
      <c r="B80" s="5" t="s">
        <v>85</v>
      </c>
      <c r="C80" s="30">
        <f t="shared" ref="C80:J80" si="21">SUM(C81:C94)</f>
        <v>644652012</v>
      </c>
      <c r="D80" s="30">
        <f t="shared" si="21"/>
        <v>-12</v>
      </c>
      <c r="E80" s="30">
        <f t="shared" si="21"/>
        <v>644652000</v>
      </c>
      <c r="F80" s="30">
        <f t="shared" si="21"/>
        <v>0</v>
      </c>
      <c r="G80" s="30">
        <f t="shared" si="21"/>
        <v>644652000</v>
      </c>
      <c r="H80" s="6">
        <f t="shared" si="21"/>
        <v>0</v>
      </c>
      <c r="I80" s="6">
        <f t="shared" si="21"/>
        <v>644652000</v>
      </c>
      <c r="J80" s="6">
        <f t="shared" si="21"/>
        <v>9532100</v>
      </c>
      <c r="K80" s="6">
        <f t="shared" si="2"/>
        <v>654184100</v>
      </c>
      <c r="L80" s="40">
        <f>SUM(K81:K94)</f>
        <v>654184100</v>
      </c>
      <c r="M80" s="40">
        <f>654184100-K80</f>
        <v>0</v>
      </c>
    </row>
    <row r="81" spans="1:14" ht="51">
      <c r="A81" s="8" t="s">
        <v>69</v>
      </c>
      <c r="B81" s="9" t="s">
        <v>64</v>
      </c>
      <c r="C81" s="31">
        <v>5907800</v>
      </c>
      <c r="D81" s="31"/>
      <c r="E81" s="31">
        <f t="shared" ref="E81:E94" si="22">SUM(C81:D81)</f>
        <v>5907800</v>
      </c>
      <c r="F81" s="31"/>
      <c r="G81" s="31">
        <f t="shared" ref="G81:G93" si="23">SUM(E81:F81)</f>
        <v>5907800</v>
      </c>
      <c r="H81" s="7"/>
      <c r="I81" s="7">
        <f>G81</f>
        <v>5907800</v>
      </c>
      <c r="J81" s="7"/>
      <c r="K81" s="7">
        <f t="shared" si="2"/>
        <v>5907800</v>
      </c>
    </row>
    <row r="82" spans="1:14" ht="25.5">
      <c r="A82" s="8" t="s">
        <v>57</v>
      </c>
      <c r="B82" s="9" t="s">
        <v>86</v>
      </c>
      <c r="C82" s="31">
        <v>281500</v>
      </c>
      <c r="D82" s="31"/>
      <c r="E82" s="31">
        <f t="shared" si="22"/>
        <v>281500</v>
      </c>
      <c r="F82" s="31"/>
      <c r="G82" s="31">
        <f t="shared" si="23"/>
        <v>281500</v>
      </c>
      <c r="H82" s="7"/>
      <c r="I82" s="7">
        <f>G82</f>
        <v>281500</v>
      </c>
      <c r="J82" s="7"/>
      <c r="K82" s="7">
        <f t="shared" si="2"/>
        <v>281500</v>
      </c>
    </row>
    <row r="83" spans="1:14" ht="25.5">
      <c r="A83" s="8" t="s">
        <v>58</v>
      </c>
      <c r="B83" s="9" t="s">
        <v>86</v>
      </c>
      <c r="C83" s="31">
        <v>1012500</v>
      </c>
      <c r="D83" s="31"/>
      <c r="E83" s="31">
        <f t="shared" si="22"/>
        <v>1012500</v>
      </c>
      <c r="F83" s="31"/>
      <c r="G83" s="31">
        <f t="shared" si="23"/>
        <v>1012500</v>
      </c>
      <c r="H83" s="7"/>
      <c r="I83" s="7">
        <f t="shared" ref="I83:I94" si="24">G83</f>
        <v>1012500</v>
      </c>
      <c r="J83" s="7"/>
      <c r="K83" s="7">
        <f t="shared" si="2"/>
        <v>1012500</v>
      </c>
    </row>
    <row r="84" spans="1:14" ht="51">
      <c r="A84" s="8" t="s">
        <v>59</v>
      </c>
      <c r="B84" s="9" t="s">
        <v>86</v>
      </c>
      <c r="C84" s="31">
        <v>10000</v>
      </c>
      <c r="D84" s="31"/>
      <c r="E84" s="31">
        <f t="shared" si="22"/>
        <v>10000</v>
      </c>
      <c r="F84" s="31"/>
      <c r="G84" s="31">
        <f t="shared" si="23"/>
        <v>10000</v>
      </c>
      <c r="H84" s="7"/>
      <c r="I84" s="7">
        <f t="shared" si="24"/>
        <v>10000</v>
      </c>
      <c r="J84" s="7"/>
      <c r="K84" s="7">
        <f t="shared" ref="K84:K105" si="25">SUM(I84:J84)</f>
        <v>10000</v>
      </c>
    </row>
    <row r="85" spans="1:14" ht="25.5">
      <c r="A85" s="8" t="s">
        <v>60</v>
      </c>
      <c r="B85" s="9" t="s">
        <v>86</v>
      </c>
      <c r="C85" s="31">
        <v>25000</v>
      </c>
      <c r="D85" s="31"/>
      <c r="E85" s="31">
        <f t="shared" si="22"/>
        <v>25000</v>
      </c>
      <c r="F85" s="31"/>
      <c r="G85" s="31">
        <f t="shared" si="23"/>
        <v>25000</v>
      </c>
      <c r="H85" s="7"/>
      <c r="I85" s="7">
        <f t="shared" si="24"/>
        <v>25000</v>
      </c>
      <c r="J85" s="7"/>
      <c r="K85" s="7">
        <f t="shared" si="25"/>
        <v>25000</v>
      </c>
    </row>
    <row r="86" spans="1:14" ht="38.25">
      <c r="A86" s="8" t="s">
        <v>73</v>
      </c>
      <c r="B86" s="9" t="s">
        <v>86</v>
      </c>
      <c r="C86" s="31">
        <v>5396200</v>
      </c>
      <c r="D86" s="31"/>
      <c r="E86" s="31">
        <f t="shared" si="22"/>
        <v>5396200</v>
      </c>
      <c r="F86" s="31"/>
      <c r="G86" s="31">
        <f t="shared" si="23"/>
        <v>5396200</v>
      </c>
      <c r="H86" s="7"/>
      <c r="I86" s="7">
        <f t="shared" si="24"/>
        <v>5396200</v>
      </c>
      <c r="J86" s="7"/>
      <c r="K86" s="7">
        <f t="shared" si="25"/>
        <v>5396200</v>
      </c>
    </row>
    <row r="87" spans="1:14" ht="51">
      <c r="A87" s="8" t="s">
        <v>67</v>
      </c>
      <c r="B87" s="9" t="s">
        <v>87</v>
      </c>
      <c r="C87" s="31">
        <v>7063900</v>
      </c>
      <c r="D87" s="31"/>
      <c r="E87" s="31">
        <f t="shared" si="22"/>
        <v>7063900</v>
      </c>
      <c r="F87" s="31"/>
      <c r="G87" s="31">
        <f t="shared" si="23"/>
        <v>7063900</v>
      </c>
      <c r="H87" s="7"/>
      <c r="I87" s="7">
        <f t="shared" si="24"/>
        <v>7063900</v>
      </c>
      <c r="J87" s="7">
        <f>10600500-I87</f>
        <v>3536600</v>
      </c>
      <c r="K87" s="7">
        <f t="shared" si="25"/>
        <v>10600500</v>
      </c>
    </row>
    <row r="88" spans="1:14" ht="102">
      <c r="A88" s="8" t="s">
        <v>75</v>
      </c>
      <c r="B88" s="9" t="s">
        <v>89</v>
      </c>
      <c r="C88" s="31">
        <v>3987200</v>
      </c>
      <c r="D88" s="31"/>
      <c r="E88" s="31">
        <f t="shared" si="22"/>
        <v>3987200</v>
      </c>
      <c r="F88" s="31"/>
      <c r="G88" s="31">
        <f t="shared" si="23"/>
        <v>3987200</v>
      </c>
      <c r="H88" s="7"/>
      <c r="I88" s="7">
        <f t="shared" si="24"/>
        <v>3987200</v>
      </c>
      <c r="J88" s="7"/>
      <c r="K88" s="7">
        <f t="shared" si="25"/>
        <v>3987200</v>
      </c>
    </row>
    <row r="89" spans="1:14" ht="38.25">
      <c r="A89" s="8" t="s">
        <v>56</v>
      </c>
      <c r="B89" s="9" t="s">
        <v>88</v>
      </c>
      <c r="C89" s="31">
        <v>2888900</v>
      </c>
      <c r="D89" s="31"/>
      <c r="E89" s="31">
        <f t="shared" si="22"/>
        <v>2888900</v>
      </c>
      <c r="F89" s="31"/>
      <c r="G89" s="31">
        <f t="shared" si="23"/>
        <v>2888900</v>
      </c>
      <c r="H89" s="7"/>
      <c r="I89" s="7">
        <f t="shared" si="24"/>
        <v>2888900</v>
      </c>
      <c r="J89" s="7"/>
      <c r="K89" s="7">
        <f t="shared" si="25"/>
        <v>2888900</v>
      </c>
    </row>
    <row r="90" spans="1:14" ht="63.75">
      <c r="A90" s="8" t="s">
        <v>71</v>
      </c>
      <c r="B90" s="9" t="s">
        <v>95</v>
      </c>
      <c r="C90" s="31">
        <v>9600</v>
      </c>
      <c r="D90" s="31"/>
      <c r="E90" s="31">
        <f t="shared" si="22"/>
        <v>9600</v>
      </c>
      <c r="F90" s="31"/>
      <c r="G90" s="31">
        <f t="shared" si="23"/>
        <v>9600</v>
      </c>
      <c r="H90" s="7"/>
      <c r="I90" s="7">
        <f t="shared" si="24"/>
        <v>9600</v>
      </c>
      <c r="J90" s="7"/>
      <c r="K90" s="7">
        <f t="shared" si="25"/>
        <v>9600</v>
      </c>
    </row>
    <row r="91" spans="1:14" ht="51">
      <c r="A91" s="8" t="s">
        <v>76</v>
      </c>
      <c r="B91" s="9" t="s">
        <v>96</v>
      </c>
      <c r="C91" s="31">
        <v>4785400</v>
      </c>
      <c r="D91" s="31"/>
      <c r="E91" s="31">
        <f t="shared" si="22"/>
        <v>4785400</v>
      </c>
      <c r="F91" s="31"/>
      <c r="G91" s="31">
        <f t="shared" si="23"/>
        <v>4785400</v>
      </c>
      <c r="H91" s="7"/>
      <c r="I91" s="7">
        <f t="shared" si="24"/>
        <v>4785400</v>
      </c>
      <c r="J91" s="7"/>
      <c r="K91" s="7">
        <f t="shared" si="25"/>
        <v>4785400</v>
      </c>
    </row>
    <row r="92" spans="1:14" ht="76.5">
      <c r="A92" s="8" t="s">
        <v>74</v>
      </c>
      <c r="B92" s="9" t="s">
        <v>90</v>
      </c>
      <c r="C92" s="31">
        <v>47332200</v>
      </c>
      <c r="D92" s="31"/>
      <c r="E92" s="31">
        <f t="shared" si="22"/>
        <v>47332200</v>
      </c>
      <c r="F92" s="31"/>
      <c r="G92" s="31">
        <f t="shared" si="23"/>
        <v>47332200</v>
      </c>
      <c r="H92" s="7"/>
      <c r="I92" s="7">
        <f t="shared" si="24"/>
        <v>47332200</v>
      </c>
      <c r="J92" s="7">
        <f>48904700-I92</f>
        <v>1572500</v>
      </c>
      <c r="K92" s="7">
        <f t="shared" si="25"/>
        <v>48904700</v>
      </c>
    </row>
    <row r="93" spans="1:14" ht="63.75">
      <c r="A93" s="8" t="s">
        <v>61</v>
      </c>
      <c r="B93" s="9" t="s">
        <v>90</v>
      </c>
      <c r="C93" s="31">
        <v>9079300</v>
      </c>
      <c r="D93" s="31"/>
      <c r="E93" s="31">
        <f t="shared" si="22"/>
        <v>9079300</v>
      </c>
      <c r="F93" s="31"/>
      <c r="G93" s="31">
        <f t="shared" si="23"/>
        <v>9079300</v>
      </c>
      <c r="H93" s="7"/>
      <c r="I93" s="7">
        <f t="shared" si="24"/>
        <v>9079300</v>
      </c>
      <c r="J93" s="7"/>
      <c r="K93" s="7">
        <f t="shared" si="25"/>
        <v>9079300</v>
      </c>
    </row>
    <row r="94" spans="1:14">
      <c r="A94" s="8" t="s">
        <v>68</v>
      </c>
      <c r="B94" s="9" t="s">
        <v>90</v>
      </c>
      <c r="C94" s="31">
        <v>556872512</v>
      </c>
      <c r="D94" s="31">
        <v>-12</v>
      </c>
      <c r="E94" s="31">
        <f t="shared" si="22"/>
        <v>556872500</v>
      </c>
      <c r="F94" s="31"/>
      <c r="G94" s="31">
        <v>556872500</v>
      </c>
      <c r="H94" s="7"/>
      <c r="I94" s="7">
        <f t="shared" si="24"/>
        <v>556872500</v>
      </c>
      <c r="J94" s="7">
        <f>561295500-I94</f>
        <v>4423000</v>
      </c>
      <c r="K94" s="7">
        <f t="shared" si="25"/>
        <v>561295500</v>
      </c>
    </row>
    <row r="95" spans="1:14" s="11" customFormat="1" ht="25.5">
      <c r="A95" s="10" t="s">
        <v>62</v>
      </c>
      <c r="B95" s="5" t="s">
        <v>91</v>
      </c>
      <c r="C95" s="30">
        <f>SUM(C96:C98)</f>
        <v>166200</v>
      </c>
      <c r="D95" s="30">
        <f t="shared" ref="D95:F95" si="26">SUM(D96:D98)</f>
        <v>71706</v>
      </c>
      <c r="E95" s="30">
        <f t="shared" si="26"/>
        <v>237906</v>
      </c>
      <c r="F95" s="30">
        <f t="shared" si="26"/>
        <v>30000</v>
      </c>
      <c r="G95" s="30">
        <f>SUM(G96:G101)</f>
        <v>267906</v>
      </c>
      <c r="H95" s="26">
        <f t="shared" ref="H95:J95" si="27">SUM(H96:H101)</f>
        <v>1020493.12</v>
      </c>
      <c r="I95" s="30">
        <f t="shared" si="27"/>
        <v>1288399.1200000001</v>
      </c>
      <c r="J95" s="30">
        <f t="shared" si="27"/>
        <v>2127094</v>
      </c>
      <c r="K95" s="30">
        <f t="shared" si="25"/>
        <v>3415493.12</v>
      </c>
      <c r="L95" s="40">
        <f>SUM(K96:K101)</f>
        <v>3415493.12</v>
      </c>
      <c r="M95" s="43"/>
      <c r="N95" s="44"/>
    </row>
    <row r="96" spans="1:14" s="11" customFormat="1" ht="25.5">
      <c r="A96" s="8" t="s">
        <v>108</v>
      </c>
      <c r="B96" s="9" t="s">
        <v>109</v>
      </c>
      <c r="C96" s="30"/>
      <c r="D96" s="31">
        <f>68793+2913</f>
        <v>71706</v>
      </c>
      <c r="E96" s="31">
        <f>SUM(C96:D96)</f>
        <v>71706</v>
      </c>
      <c r="F96" s="31"/>
      <c r="G96" s="31">
        <f t="shared" ref="G96:G97" si="28">SUM(E96:F96)</f>
        <v>71706</v>
      </c>
      <c r="H96" s="7"/>
      <c r="I96" s="7">
        <v>71706</v>
      </c>
      <c r="J96" s="7"/>
      <c r="K96" s="7">
        <f t="shared" si="25"/>
        <v>71706</v>
      </c>
      <c r="L96" s="39"/>
      <c r="M96" s="39"/>
    </row>
    <row r="97" spans="1:13" s="11" customFormat="1" ht="25.5">
      <c r="A97" s="8" t="s">
        <v>121</v>
      </c>
      <c r="B97" s="9" t="s">
        <v>109</v>
      </c>
      <c r="C97" s="30"/>
      <c r="D97" s="31"/>
      <c r="E97" s="31">
        <f>SUM(C97:D97)</f>
        <v>0</v>
      </c>
      <c r="F97" s="31">
        <v>30000</v>
      </c>
      <c r="G97" s="31">
        <f t="shared" si="28"/>
        <v>30000</v>
      </c>
      <c r="H97" s="7">
        <v>5000</v>
      </c>
      <c r="I97" s="7">
        <f>30000+H97</f>
        <v>35000</v>
      </c>
      <c r="J97" s="7"/>
      <c r="K97" s="7">
        <f t="shared" si="25"/>
        <v>35000</v>
      </c>
      <c r="L97" s="39"/>
      <c r="M97" s="39"/>
    </row>
    <row r="98" spans="1:13" ht="65.25" customHeight="1">
      <c r="A98" s="8" t="s">
        <v>72</v>
      </c>
      <c r="B98" s="9" t="s">
        <v>92</v>
      </c>
      <c r="C98" s="31">
        <v>166200</v>
      </c>
      <c r="D98" s="31"/>
      <c r="E98" s="31">
        <f>SUM(C98:D98)</f>
        <v>166200</v>
      </c>
      <c r="F98" s="31"/>
      <c r="G98" s="31">
        <f>SUM(E98:F98)</f>
        <v>166200</v>
      </c>
      <c r="H98" s="7"/>
      <c r="I98" s="7">
        <v>166200</v>
      </c>
      <c r="J98" s="7"/>
      <c r="K98" s="7">
        <f t="shared" si="25"/>
        <v>166200</v>
      </c>
    </row>
    <row r="99" spans="1:13" ht="30" customHeight="1">
      <c r="A99" s="42" t="s">
        <v>149</v>
      </c>
      <c r="B99" s="9" t="s">
        <v>92</v>
      </c>
      <c r="C99" s="31"/>
      <c r="D99" s="31"/>
      <c r="E99" s="31"/>
      <c r="F99" s="31"/>
      <c r="G99" s="31"/>
      <c r="H99" s="7"/>
      <c r="I99" s="7"/>
      <c r="J99" s="7">
        <v>1047994</v>
      </c>
      <c r="K99" s="7">
        <f t="shared" si="25"/>
        <v>1047994</v>
      </c>
    </row>
    <row r="100" spans="1:13" ht="45.75" customHeight="1">
      <c r="A100" s="42" t="s">
        <v>152</v>
      </c>
      <c r="B100" s="9" t="s">
        <v>92</v>
      </c>
      <c r="C100" s="31"/>
      <c r="D100" s="31"/>
      <c r="E100" s="31"/>
      <c r="F100" s="31"/>
      <c r="G100" s="31"/>
      <c r="H100" s="7"/>
      <c r="I100" s="7"/>
      <c r="J100" s="7">
        <v>1079100</v>
      </c>
      <c r="K100" s="7">
        <f t="shared" si="25"/>
        <v>1079100</v>
      </c>
    </row>
    <row r="101" spans="1:13" ht="36.75" customHeight="1">
      <c r="A101" s="24" t="s">
        <v>136</v>
      </c>
      <c r="B101" s="9" t="s">
        <v>92</v>
      </c>
      <c r="C101" s="31"/>
      <c r="D101" s="31"/>
      <c r="E101" s="31"/>
      <c r="F101" s="31"/>
      <c r="G101" s="31"/>
      <c r="H101" s="7">
        <v>1015493.12</v>
      </c>
      <c r="I101" s="7">
        <f>H101</f>
        <v>1015493.12</v>
      </c>
      <c r="J101" s="7"/>
      <c r="K101" s="7">
        <f t="shared" si="25"/>
        <v>1015493.12</v>
      </c>
    </row>
    <row r="102" spans="1:13" ht="25.5">
      <c r="A102" s="10" t="s">
        <v>104</v>
      </c>
      <c r="B102" s="5" t="s">
        <v>105</v>
      </c>
      <c r="C102" s="31"/>
      <c r="D102" s="31"/>
      <c r="E102" s="30">
        <f t="shared" ref="E102:E104" si="29">SUM(C102:D102)</f>
        <v>0</v>
      </c>
      <c r="F102" s="31"/>
      <c r="G102" s="30">
        <f t="shared" ref="G102:G104" si="30">SUM(E102:F102)</f>
        <v>0</v>
      </c>
      <c r="H102" s="7">
        <v>5319001.0999999996</v>
      </c>
      <c r="I102" s="6">
        <f>SUM(H102:H102)</f>
        <v>5319001.0999999996</v>
      </c>
      <c r="J102" s="6">
        <v>0</v>
      </c>
      <c r="K102" s="6">
        <f t="shared" si="25"/>
        <v>5319001.0999999996</v>
      </c>
    </row>
    <row r="103" spans="1:13" s="11" customFormat="1" ht="51">
      <c r="A103" s="10" t="s">
        <v>100</v>
      </c>
      <c r="B103" s="5" t="s">
        <v>101</v>
      </c>
      <c r="C103" s="30"/>
      <c r="D103" s="30">
        <v>747348.87</v>
      </c>
      <c r="E103" s="30">
        <f t="shared" si="29"/>
        <v>747348.87</v>
      </c>
      <c r="F103" s="30">
        <v>-740732.38</v>
      </c>
      <c r="G103" s="30">
        <f t="shared" si="30"/>
        <v>6616.4899999999907</v>
      </c>
      <c r="H103" s="6"/>
      <c r="I103" s="6">
        <v>6616.49</v>
      </c>
      <c r="J103" s="6"/>
      <c r="K103" s="6">
        <f t="shared" si="25"/>
        <v>6616.49</v>
      </c>
      <c r="L103" s="39"/>
      <c r="M103" s="39"/>
    </row>
    <row r="104" spans="1:13" s="11" customFormat="1" ht="38.25">
      <c r="A104" s="10" t="s">
        <v>102</v>
      </c>
      <c r="B104" s="5" t="s">
        <v>103</v>
      </c>
      <c r="C104" s="30"/>
      <c r="D104" s="30">
        <v>-2027678.43</v>
      </c>
      <c r="E104" s="30">
        <f t="shared" si="29"/>
        <v>-2027678.43</v>
      </c>
      <c r="F104" s="30">
        <v>1947341.11</v>
      </c>
      <c r="G104" s="30">
        <f t="shared" si="30"/>
        <v>-80337.319999999832</v>
      </c>
      <c r="H104" s="6"/>
      <c r="I104" s="6">
        <v>-80337.320000000007</v>
      </c>
      <c r="J104" s="47">
        <f>-111660.68+80337.32</f>
        <v>-31323.359999999986</v>
      </c>
      <c r="K104" s="6">
        <f t="shared" si="25"/>
        <v>-111660.68</v>
      </c>
      <c r="L104" s="39"/>
      <c r="M104" s="39"/>
    </row>
    <row r="105" spans="1:13">
      <c r="A105" s="20"/>
      <c r="B105" s="21"/>
      <c r="C105" s="32"/>
      <c r="D105" s="32"/>
      <c r="E105" s="32"/>
      <c r="F105" s="32"/>
      <c r="G105" s="32"/>
      <c r="H105" s="22"/>
      <c r="I105" s="22"/>
      <c r="J105" s="22"/>
      <c r="K105" s="22">
        <f t="shared" si="25"/>
        <v>0</v>
      </c>
    </row>
    <row r="106" spans="1:13" s="11" customFormat="1">
      <c r="A106" s="13" t="s">
        <v>63</v>
      </c>
      <c r="B106" s="14"/>
      <c r="C106" s="33">
        <f>C44+C20</f>
        <v>1200490191</v>
      </c>
      <c r="D106" s="33">
        <f>D44+D20</f>
        <v>-665735.55999999982</v>
      </c>
      <c r="E106" s="33">
        <f t="shared" ref="E106:K106" si="31">E44+E20</f>
        <v>1200126955.4400001</v>
      </c>
      <c r="F106" s="33">
        <f>F44+F20</f>
        <v>16307665.769999998</v>
      </c>
      <c r="G106" s="33">
        <f t="shared" si="31"/>
        <v>1216434621.21</v>
      </c>
      <c r="H106" s="15">
        <f t="shared" si="31"/>
        <v>71237532.379999995</v>
      </c>
      <c r="I106" s="15">
        <f t="shared" si="31"/>
        <v>1285544153.5899999</v>
      </c>
      <c r="J106" s="15">
        <f t="shared" si="31"/>
        <v>31320937.920000002</v>
      </c>
      <c r="K106" s="15">
        <f t="shared" si="31"/>
        <v>1316865091.5099995</v>
      </c>
      <c r="L106" s="39"/>
      <c r="M106" s="39"/>
    </row>
    <row r="107" spans="1:13">
      <c r="C107" s="34"/>
      <c r="D107" s="34"/>
      <c r="E107" s="34"/>
      <c r="F107" s="34"/>
      <c r="G107" s="35"/>
      <c r="H107" s="1"/>
      <c r="I107" s="23"/>
      <c r="J107" s="23"/>
      <c r="K107" s="23"/>
    </row>
  </sheetData>
  <mergeCells count="27">
    <mergeCell ref="A9:K9"/>
    <mergeCell ref="A4:K4"/>
    <mergeCell ref="A5:K5"/>
    <mergeCell ref="A6:K6"/>
    <mergeCell ref="A7:K7"/>
    <mergeCell ref="A8:K8"/>
    <mergeCell ref="A11:K11"/>
    <mergeCell ref="A12:K12"/>
    <mergeCell ref="A13:K13"/>
    <mergeCell ref="A14:K14"/>
    <mergeCell ref="A15:K15"/>
    <mergeCell ref="A1:K1"/>
    <mergeCell ref="A2:K2"/>
    <mergeCell ref="A3:K3"/>
    <mergeCell ref="A16:K16"/>
    <mergeCell ref="F17:F18"/>
    <mergeCell ref="G17:G18"/>
    <mergeCell ref="H17:H18"/>
    <mergeCell ref="I17:I18"/>
    <mergeCell ref="J17:J18"/>
    <mergeCell ref="K17:K18"/>
    <mergeCell ref="A17:A18"/>
    <mergeCell ref="B17:B18"/>
    <mergeCell ref="C17:C18"/>
    <mergeCell ref="D17:D18"/>
    <mergeCell ref="E17:E18"/>
    <mergeCell ref="A10:K10"/>
  </mergeCells>
  <pageMargins left="0.8" right="0.31496062992125984" top="0.15748031496062992" bottom="0.23622047244094491" header="0.19685039370078741" footer="0.19685039370078741"/>
  <pageSetup paperSize="9" firstPageNumber="4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пз</vt:lpstr>
      <vt:lpstr>пз!Заголовки_для_печати</vt:lpstr>
      <vt:lpstr>Приложение!Заголовки_для_печати</vt:lpstr>
      <vt:lpstr>пз!Область_печати</vt:lpstr>
      <vt:lpstr>Приложение!Область_печати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2019-09-23T12:08:27Z</cp:lastPrinted>
  <dcterms:created xsi:type="dcterms:W3CDTF">2015-11-20T04:47:03Z</dcterms:created>
  <dcterms:modified xsi:type="dcterms:W3CDTF">2019-09-23T12:08:37Z</dcterms:modified>
</cp:coreProperties>
</file>