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761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'Лист3'!$A$1:$P$116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Kult-eco</author>
  </authors>
  <commentList>
    <comment ref="L8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286800-повышение зп</t>
        </r>
      </text>
    </comment>
    <comment ref="N81" authorId="1">
      <text>
        <r>
          <rPr>
            <b/>
            <sz val="9"/>
            <rFont val="Tahoma"/>
            <family val="2"/>
          </rPr>
          <t>Kult-eco:</t>
        </r>
        <r>
          <rPr>
            <sz val="9"/>
            <rFont val="Tahoma"/>
            <family val="2"/>
          </rPr>
          <t xml:space="preserve">
в т.ч. Резерв на школы 1 542 743
</t>
        </r>
      </text>
    </comment>
    <comment ref="L8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286800-повышение зп</t>
        </r>
      </text>
    </comment>
    <comment ref="N88" authorId="1">
      <text>
        <r>
          <rPr>
            <b/>
            <sz val="9"/>
            <rFont val="Tahoma"/>
            <family val="2"/>
          </rPr>
          <t>Kult-eco:</t>
        </r>
        <r>
          <rPr>
            <sz val="9"/>
            <rFont val="Tahoma"/>
            <family val="2"/>
          </rPr>
          <t xml:space="preserve">
в т.ч. Резерв на школы 1 542 743
</t>
        </r>
      </text>
    </comment>
    <comment ref="L9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286800-повышение зп</t>
        </r>
      </text>
    </comment>
    <comment ref="L10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</commentList>
</comments>
</file>

<file path=xl/sharedStrings.xml><?xml version="1.0" encoding="utf-8"?>
<sst xmlns="http://schemas.openxmlformats.org/spreadsheetml/2006/main" count="163" uniqueCount="55">
  <si>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</si>
  <si>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</si>
  <si>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</si>
  <si>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</si>
  <si>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</si>
  <si>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</si>
  <si>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</si>
  <si>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</si>
  <si>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</si>
  <si>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</si>
  <si>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</si>
  <si>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</si>
  <si>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</si>
  <si>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УКСТиМ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</si>
  <si>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</si>
  <si>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</si>
  <si>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</si>
  <si>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</si>
  <si>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r>
      <t>Управление культуры, спорта, туризма и молодежи (далее-У</t>
    </r>
    <r>
      <rPr>
        <sz val="9"/>
        <rFont val="Times New Roman"/>
        <family val="1"/>
      </rPr>
      <t>КСТиМ</t>
    </r>
    <r>
      <rPr>
        <sz val="10"/>
        <rFont val="Times New Roman"/>
        <family val="1"/>
      </rPr>
      <t>)</t>
    </r>
  </si>
  <si>
    <t>Задача № 1 – Привлечение и повышение интереса детей, молодежи, населения, в том числе лиц с ограниченными возможностями здоровья и инвалидов,  к систематическим занятиям физической культурой и спортом.</t>
  </si>
  <si>
    <t>Задача №2 - Повышение спортивных результатов спортсменов-членов сборных  команд Устьянского района при выступлениях на областных и всероссийских соревнованиях.</t>
  </si>
  <si>
    <t>Задача №3 - Развитие инфраструктуры, укрепление материально-технической базы на территории Устьянского района.</t>
  </si>
  <si>
    <t>Финансовое обеспечение муниципального задания на оказание муниципальных услуг (выполнение работ)</t>
  </si>
  <si>
    <t>Приобретение необходимого спортивного инвентаря, оборудования и средств  всестороннего обеспечения спортивной подготовки.</t>
  </si>
  <si>
    <t>Финансовое обеспечение учреждения на иные цели</t>
  </si>
  <si>
    <t xml:space="preserve"> Организация и проведение учебно-тренировочных сборов для сборных команд района по видам спорта.</t>
  </si>
  <si>
    <t>Осуществление полномочий по присвоению массовых спортивных разрядов (второго спортивного разряда, третьего спортивного разряда, первого юношеского спортивного разряда, второго юношеского спортивного разряда, третьего юношеского спортивного разряда) спортсменам Устьянского района.</t>
  </si>
  <si>
    <t>Проведение работ по проектированию и строительству, а также по ремонту и реконструкции спортивных площадок, плоскостных и других  спортсооружений.</t>
  </si>
  <si>
    <t>Сертификация спортобъектов на территории МО «Устьянский муниципальный район»</t>
  </si>
  <si>
    <t xml:space="preserve">Всего </t>
  </si>
  <si>
    <t>Перечень мероприятий муниципальной программы "Развитие физкультуры и спорта в Устьянском районе" на 2014-2020 гг.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</si>
  <si>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</si>
  <si>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Резерв</t>
  </si>
  <si>
    <t xml:space="preserve">МБУ ДО "Устьянская ДЮСШ", Управление Образования
</t>
  </si>
  <si>
    <t>МБУ ДО "Устьянская ДЮСШ"</t>
  </si>
  <si>
    <t>МБУ ДО "Устьянская ДЮСШ", Управление Образования</t>
  </si>
  <si>
    <t>Задача №4 - Обеспечение деятельности МБУ ДО "Устьянская ДЮСШ" по работе с детьми и подростками</t>
  </si>
  <si>
    <t>1. Доля граждан, занимающегося в спортивных организациях, в общей численности детей и молодежи в возрасте 6-15лет достигнет 18,6% от общей численности детей.                                                    2. Доля детей и молодежи (возраст 3-29), систематически занимающихся физической культурой и спортом,  в общей численности детей и молодежи в рамках федерального проекта «Спорт-норма жизни» национального проекта «Демография»  составит 34,98%.
3. Доля граждан среднего возраста ( женщин: 30-54 года; мужчины: 30-59 лет),  систематически занимающихся физической культурой и спортом,  в общей численности граждан среднего возраста в рамках федерального проекта «Спорт-норма жизни» национального проекта «Демография» составит  -35%.
4.Доля граждан среднего возраста ( женщин: 55-79 года; мужчины: 60-79 лет),  систематически занимающихся физической культурой и спортом,  в общей численности граждан среднего возраста в рамках федерального проекта «Спорт-норма жизни» национального проекта «Демография» составит - 35%.</t>
  </si>
  <si>
    <t xml:space="preserve"> Проведение официальных районных спортивных соревнований, комплексных районных спартакиад, отборочных районных соревнований включенных в единый календарный план мероприятий Устьянского района, участие в областных и Всероссийских соревнованиях</t>
  </si>
  <si>
    <t xml:space="preserve"> Проведение соревнований Всероссийского и Международного уровня.</t>
  </si>
  <si>
    <t>Внедрение, организация и проведение сдачи норм  Всероссийского физкультурно-спортивного комплекса "Готов к труду и обороне";</t>
  </si>
  <si>
    <t xml:space="preserve"> Содействие, обучение и помощь в организации спортивных федераций по видам спорта в Устьянском районе;</t>
  </si>
  <si>
    <t>Количество соревнований Всероссийского и Международного уровня к концу 2020 года не менее 15 мероприятий.</t>
  </si>
  <si>
    <t xml:space="preserve">1. Доля граждан выполнивших нормативы Всероссийского физкультурно-спортивного комплекса «Готов к труду и обороне» (ГТО),  в общей численности населения, принявшего участие в сдаче нормативов ГТО  достигнет 87,5%.
2. Доля граждан выполнивших нормативы Всероссийского физкультурно–спортивного комплекса «Готов к труду и обороне» ГТО, в общей численности населения,  студенты принявшие  участие в сдаче нормативов ГТО – 11,51%.
</t>
  </si>
  <si>
    <t xml:space="preserve">1. Доля занимающихся в организациях,  осуществляющих спортивную подготовку,  и зачисленных на этап высшего спортивного мастерства,  в общем количестве занимающихся, зачисленных на этап спортивного совершенствования в организациях, осуществляющих спортивную подготовку составит –0,67 %.
2. Доля организаций, оказывающих услуги по спортивной подготовке в соответствии с федеральными стандартами спортивной подготовки,  в общем количестве организаций в сфере физической культурой и спорта, в том числе для лиц с ограниченными возможностями здоровья и инвалидов составит -100%.
3. Доля учащихся и студентов,  систематически занимающихся физической культурой и спортом, в общей численности учащихся и студентов составит -21,8%.
4. Доля лиц с ограниченными возможностями здоровья  и инвалидов, систематически занимающихся физической культурой и спортом,  в общей численности данной категории населения Архангельской области,  составит -1,92%.
5. Доля лиц с ограниченными возможностями здоровья и инвалидов от 6 до 18 лет, систематически занимающихся физической культурой и спортом, в общей численности данной категории населения, составит - 2,1%;
</t>
  </si>
  <si>
    <t>Количество присвоенных массовых спортивных разрядов (второго спортивного разряда, третьего спортивного разряда,  первого юношеского спортивного разряда, второго юношеского спортивного разряда, третьего юношеского спортивного разряда) спортсменам Устьянского района составит - 1330 шт.</t>
  </si>
  <si>
    <t>Проведение учебно-тренировочных сборов , в прериод 2014-2020гг., для сборных команд района по видам спорта, с нарастающим итогом, достигнет  - 91 шт.</t>
  </si>
  <si>
    <t>Количество построенных площадок и реконструированных спортсооружений всех типов не менее 1 объекта в год.</t>
  </si>
  <si>
    <t xml:space="preserve">1. Эффективность использования существующих объектов спорта  составит ежегодно -100%.
2. Удовлетворенность населения качеством предоставляемых услуг в сфере физической культуры и спорта  составит ежегодно - 100%
3. Уровень обеспеченности населения спортивными сооружениями исходя из единовременной пропускной способности объектов спорта,  в том числе в рамках федерального проекта «Спорт- норма жизни» национального проекта «Демография» составит -100%; </t>
  </si>
  <si>
    <t>Выполнение финансового  обеспечения муниципального задания на оказание муниципальных услуг (выполнение работ) на 100% ежегодно.</t>
  </si>
  <si>
    <t xml:space="preserve"> Выполнение Резерва на повышение средней заработной платы педагогическим работникам на 100 % ежегодно</t>
  </si>
  <si>
    <t>Доведение средней заработной платы педагогических работников  по
реализации Указа Президента Российской Федерации от 01 июня 2012 года № 761 "О национальной стратегии действий в интересах детей на 2012-2017 годы" ежегодно на 100%</t>
  </si>
  <si>
    <t>Полное финансовое обеспечение  учреждения на иные цели  ежегодно</t>
  </si>
  <si>
    <t>Приобретение необходимого спортивного инвентаря, оборудования и средств всестороннего обеспечения спортивной подготовки - 100% ежегодно</t>
  </si>
  <si>
    <t>Приложение № 2 к  муниципальной программе "Развитие физкультуры и спорта в Устьянском районе" на 2014-2020 гг.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</si>
</sst>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47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left" vertical="top" wrapText="1"/>
    </xf>
    <xf numFmtId="4" fontId="2" fillId="0" borderId="16" xfId="0" applyNumberFormat="1" applyFont="1" applyFill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left" vertical="top" wrapText="1"/>
    </xf>
    <xf numFmtId="4" fontId="5" fillId="0" borderId="17" xfId="0" applyNumberFormat="1" applyFont="1" applyFill="1" applyBorder="1" applyAlignment="1">
      <alignment horizontal="left" vertical="top" wrapText="1"/>
    </xf>
    <xf numFmtId="4" fontId="5" fillId="0" borderId="21" xfId="0" applyNumberFormat="1" applyFont="1" applyFill="1" applyBorder="1" applyAlignment="1">
      <alignment horizontal="left" vertical="top" wrapText="1"/>
    </xf>
    <xf numFmtId="4" fontId="5" fillId="0" borderId="22" xfId="0" applyNumberFormat="1" applyFont="1" applyFill="1" applyBorder="1" applyAlignment="1">
      <alignment horizontal="left" vertical="top" wrapText="1"/>
    </xf>
    <xf numFmtId="4" fontId="5" fillId="0" borderId="23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ort-katerina\&#1052;&#1086;&#1080;%20&#1076;&#1086;&#1082;&#1091;&#1084;&#1077;&#1085;&#1090;&#1099;\&#1055;&#1088;&#1086;&#1075;&#1088;&#1072;&#1084;&#1084;&#1099;\&#1055;&#1088;&#1086;&#1075;&#1088;&#1072;&#1084;&#1084;&#1099;%202016%20&#1075;&#1086;&#1076;\&#1057;&#1055;&#1054;&#1056;&#1058;\&#1080;&#1079;&#1084;.%20&#1084;&#1072;&#1081;%20&#1082;%20&#1089;&#1077;&#1089;&#1089;&#1080;&#1080;\&#1055;&#1088;&#1080;&#1083;&#1086;&#1078;&#1077;&#1085;&#1080;&#1077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 бюджету 27.06.14"/>
    </sheetNames>
    <sheetDataSet>
      <sheetData sheetId="0">
        <row r="41">
          <cell r="I41">
            <v>0</v>
          </cell>
          <cell r="J41">
            <v>0</v>
          </cell>
          <cell r="L41">
            <v>0</v>
          </cell>
          <cell r="M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9"/>
  <sheetViews>
    <sheetView tabSelected="1" view="pageBreakPreview" zoomScale="90" zoomScaleSheetLayoutView="90" workbookViewId="0" topLeftCell="A93">
      <selection activeCell="Q105" sqref="Q105"/>
    </sheetView>
  </sheetViews>
  <sheetFormatPr defaultColWidth="9.00390625" defaultRowHeight="12.75"/>
  <cols>
    <col min="1" max="1" width="7.125" style="3" customWidth="1"/>
    <col min="2" max="2" width="9.125" style="3" customWidth="1"/>
    <col min="3" max="3" width="16.625" style="3" customWidth="1"/>
    <col min="4" max="4" width="14.25390625" style="3" customWidth="1"/>
    <col min="5" max="5" width="13.125" style="3" customWidth="1"/>
    <col min="6" max="6" width="5.75390625" style="3" customWidth="1"/>
    <col min="7" max="7" width="12.25390625" style="3" customWidth="1"/>
    <col min="8" max="8" width="14.375" style="3" bestFit="1" customWidth="1"/>
    <col min="9" max="9" width="11.875" style="3" customWidth="1"/>
    <col min="10" max="10" width="14.125" style="3" customWidth="1"/>
    <col min="11" max="12" width="13.625" style="3" customWidth="1"/>
    <col min="13" max="13" width="13.125" style="3" customWidth="1"/>
    <col min="14" max="14" width="13.00390625" style="3" customWidth="1"/>
    <col min="15" max="15" width="17.875" style="3" customWidth="1"/>
    <col min="16" max="16" width="74.75390625" style="3" customWidth="1"/>
    <col min="17" max="17" width="18.75390625" style="3" customWidth="1"/>
    <col min="18" max="18" width="9.125" style="3" customWidth="1"/>
    <col min="19" max="19" width="10.75390625" style="3" bestFit="1" customWidth="1"/>
    <col min="20" max="16384" width="9.125" style="3" customWidth="1"/>
  </cols>
  <sheetData>
    <row r="1" spans="2:16" s="12" customFormat="1" ht="19.5" customHeight="1">
      <c r="B1" s="58" t="s">
        <v>54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2.7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s="12" customFormat="1" ht="33.7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s="12" customFormat="1" ht="34.5" customHeight="1">
      <c r="B4" s="59" t="s">
        <v>30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2:16" s="12" customFormat="1" ht="14.25" customHeight="1"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39" s="17" customFormat="1" ht="38.25">
      <c r="A6" s="17" t="s">
        <v>14</v>
      </c>
      <c r="B6" s="61" t="s">
        <v>15</v>
      </c>
      <c r="C6" s="61"/>
      <c r="D6" s="8" t="s">
        <v>16</v>
      </c>
      <c r="E6" s="8" t="s">
        <v>17</v>
      </c>
      <c r="F6" s="8" t="s">
        <v>10</v>
      </c>
      <c r="G6" s="8" t="s">
        <v>11</v>
      </c>
      <c r="H6" s="8" t="s">
        <v>29</v>
      </c>
      <c r="I6" s="8">
        <v>2014</v>
      </c>
      <c r="J6" s="8">
        <v>2015</v>
      </c>
      <c r="K6" s="8">
        <v>2016</v>
      </c>
      <c r="L6" s="8">
        <v>2017</v>
      </c>
      <c r="M6" s="8">
        <v>2018</v>
      </c>
      <c r="N6" s="8">
        <v>2019</v>
      </c>
      <c r="O6" s="8">
        <v>2020</v>
      </c>
      <c r="P6" s="18" t="s">
        <v>12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0"/>
    </row>
    <row r="7" spans="1:39" s="21" customFormat="1" ht="12.75">
      <c r="A7" s="21">
        <v>1</v>
      </c>
      <c r="B7" s="62">
        <v>2</v>
      </c>
      <c r="C7" s="62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22">
        <v>15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3"/>
    </row>
    <row r="8" spans="1:23" ht="15.75" customHeight="1">
      <c r="A8" s="63" t="s">
        <v>19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2"/>
      <c r="R8" s="2"/>
      <c r="S8" s="2"/>
      <c r="T8" s="2"/>
      <c r="U8" s="2"/>
      <c r="V8" s="2"/>
      <c r="W8" s="2"/>
    </row>
    <row r="9" spans="1:23" ht="12.75" customHeight="1">
      <c r="A9" s="32">
        <v>1</v>
      </c>
      <c r="B9" s="64" t="s">
        <v>38</v>
      </c>
      <c r="C9" s="65"/>
      <c r="D9" s="70" t="s">
        <v>18</v>
      </c>
      <c r="E9" s="43" t="s">
        <v>33</v>
      </c>
      <c r="F9" s="43" t="s">
        <v>1</v>
      </c>
      <c r="G9" s="11" t="s">
        <v>3</v>
      </c>
      <c r="H9" s="6">
        <f aca="true" t="shared" si="0" ref="H9:O9">SUM(H11+H12+H14+H15)</f>
        <v>3724362.3200000003</v>
      </c>
      <c r="I9" s="6">
        <f t="shared" si="0"/>
        <v>782500</v>
      </c>
      <c r="J9" s="6">
        <f t="shared" si="0"/>
        <v>626262.3200000001</v>
      </c>
      <c r="K9" s="6">
        <f t="shared" si="0"/>
        <v>477600</v>
      </c>
      <c r="L9" s="6">
        <f t="shared" si="0"/>
        <v>443000</v>
      </c>
      <c r="M9" s="6">
        <f t="shared" si="0"/>
        <v>465000</v>
      </c>
      <c r="N9" s="6">
        <f t="shared" si="0"/>
        <v>465000</v>
      </c>
      <c r="O9" s="6">
        <f t="shared" si="0"/>
        <v>465000</v>
      </c>
      <c r="P9" s="53" t="s">
        <v>37</v>
      </c>
      <c r="Q9" s="2"/>
      <c r="R9" s="2"/>
      <c r="S9" s="2"/>
      <c r="T9" s="2"/>
      <c r="U9" s="2"/>
      <c r="V9" s="2"/>
      <c r="W9" s="2"/>
    </row>
    <row r="10" spans="1:23" ht="12.75">
      <c r="A10" s="33"/>
      <c r="B10" s="66"/>
      <c r="C10" s="67"/>
      <c r="D10" s="71"/>
      <c r="E10" s="44"/>
      <c r="F10" s="44"/>
      <c r="G10" s="1" t="s">
        <v>4</v>
      </c>
      <c r="H10" s="10"/>
      <c r="I10" s="10"/>
      <c r="J10" s="10"/>
      <c r="K10" s="10"/>
      <c r="L10" s="10"/>
      <c r="M10" s="10"/>
      <c r="N10" s="10"/>
      <c r="O10" s="10"/>
      <c r="P10" s="54"/>
      <c r="Q10" s="2"/>
      <c r="R10" s="2"/>
      <c r="S10" s="2"/>
      <c r="T10" s="2"/>
      <c r="U10" s="2"/>
      <c r="V10" s="2"/>
      <c r="W10" s="2"/>
    </row>
    <row r="11" spans="1:23" ht="25.5">
      <c r="A11" s="33"/>
      <c r="B11" s="66"/>
      <c r="C11" s="67"/>
      <c r="D11" s="71"/>
      <c r="E11" s="44"/>
      <c r="F11" s="44"/>
      <c r="G11" s="1" t="s">
        <v>5</v>
      </c>
      <c r="H11" s="10">
        <f>SUM(I11:O11)</f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54"/>
      <c r="Q11" s="2"/>
      <c r="R11" s="2"/>
      <c r="S11" s="2"/>
      <c r="T11" s="2"/>
      <c r="U11" s="2"/>
      <c r="V11" s="2"/>
      <c r="W11" s="2"/>
    </row>
    <row r="12" spans="1:23" ht="12.75" customHeight="1">
      <c r="A12" s="33"/>
      <c r="B12" s="66"/>
      <c r="C12" s="67"/>
      <c r="D12" s="71"/>
      <c r="E12" s="44"/>
      <c r="F12" s="44"/>
      <c r="G12" s="43" t="s">
        <v>6</v>
      </c>
      <c r="H12" s="56">
        <f>I12+J12+K12+L12+M12+N12+O12</f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4"/>
      <c r="Q12" s="2"/>
      <c r="R12" s="2"/>
      <c r="S12" s="2"/>
      <c r="T12" s="2"/>
      <c r="U12" s="2"/>
      <c r="V12" s="2"/>
      <c r="W12" s="2"/>
    </row>
    <row r="13" spans="1:23" ht="12.75">
      <c r="A13" s="33"/>
      <c r="B13" s="66"/>
      <c r="C13" s="67"/>
      <c r="D13" s="71"/>
      <c r="E13" s="44"/>
      <c r="F13" s="44"/>
      <c r="G13" s="45"/>
      <c r="H13" s="57"/>
      <c r="I13" s="57"/>
      <c r="J13" s="57"/>
      <c r="K13" s="57"/>
      <c r="L13" s="57"/>
      <c r="M13" s="57"/>
      <c r="N13" s="57"/>
      <c r="O13" s="57"/>
      <c r="P13" s="54"/>
      <c r="Q13" s="2"/>
      <c r="R13" s="2"/>
      <c r="S13" s="2"/>
      <c r="T13" s="2"/>
      <c r="U13" s="2"/>
      <c r="V13" s="2"/>
      <c r="W13" s="2"/>
    </row>
    <row r="14" spans="1:23" ht="25.5">
      <c r="A14" s="33"/>
      <c r="B14" s="66"/>
      <c r="C14" s="67"/>
      <c r="D14" s="71"/>
      <c r="E14" s="44"/>
      <c r="F14" s="44"/>
      <c r="G14" s="1" t="s">
        <v>7</v>
      </c>
      <c r="H14" s="10">
        <f>SUM(I14:O14)</f>
        <v>2307762.3200000003</v>
      </c>
      <c r="I14" s="10">
        <v>432500</v>
      </c>
      <c r="J14" s="10">
        <f>286000-9737.68</f>
        <v>276262.32</v>
      </c>
      <c r="K14" s="10">
        <f>366000-89000+64000+20000</f>
        <v>361000</v>
      </c>
      <c r="L14" s="10">
        <f>338000-45000</f>
        <v>293000</v>
      </c>
      <c r="M14" s="10">
        <v>315000</v>
      </c>
      <c r="N14" s="10">
        <v>315000</v>
      </c>
      <c r="O14" s="10">
        <v>315000</v>
      </c>
      <c r="P14" s="54"/>
      <c r="Q14" s="2"/>
      <c r="R14" s="2"/>
      <c r="S14" s="2"/>
      <c r="T14" s="2"/>
      <c r="U14" s="2"/>
      <c r="V14" s="2"/>
      <c r="W14" s="2"/>
    </row>
    <row r="15" spans="1:23" ht="60.75" customHeight="1">
      <c r="A15" s="34"/>
      <c r="B15" s="68"/>
      <c r="C15" s="69"/>
      <c r="D15" s="72"/>
      <c r="E15" s="45"/>
      <c r="F15" s="45"/>
      <c r="G15" s="1" t="s">
        <v>8</v>
      </c>
      <c r="H15" s="10">
        <f>SUM(I15:O15)</f>
        <v>1416600</v>
      </c>
      <c r="I15" s="10">
        <v>350000</v>
      </c>
      <c r="J15" s="10">
        <v>350000</v>
      </c>
      <c r="K15" s="10">
        <v>116600</v>
      </c>
      <c r="L15" s="10">
        <v>150000</v>
      </c>
      <c r="M15" s="10">
        <v>150000</v>
      </c>
      <c r="N15" s="10">
        <v>150000</v>
      </c>
      <c r="O15" s="10">
        <v>150000</v>
      </c>
      <c r="P15" s="55"/>
      <c r="Q15" s="2"/>
      <c r="R15" s="2"/>
      <c r="S15" s="2"/>
      <c r="T15" s="2"/>
      <c r="U15" s="2"/>
      <c r="V15" s="2"/>
      <c r="W15" s="2"/>
    </row>
    <row r="16" spans="1:23" ht="12.75">
      <c r="A16" s="39">
        <v>2</v>
      </c>
      <c r="B16" s="52" t="s">
        <v>39</v>
      </c>
      <c r="C16" s="52"/>
      <c r="D16" s="37" t="s">
        <v>13</v>
      </c>
      <c r="E16" s="30" t="s">
        <v>34</v>
      </c>
      <c r="F16" s="30" t="s">
        <v>1</v>
      </c>
      <c r="G16" s="11" t="s">
        <v>3</v>
      </c>
      <c r="H16" s="6">
        <f aca="true" t="shared" si="1" ref="H16:O16">SUM(H18+H19+H21+H22)</f>
        <v>238670.57</v>
      </c>
      <c r="I16" s="6">
        <f t="shared" si="1"/>
        <v>0</v>
      </c>
      <c r="J16" s="6">
        <f t="shared" si="1"/>
        <v>0</v>
      </c>
      <c r="K16" s="6">
        <f t="shared" si="1"/>
        <v>172900</v>
      </c>
      <c r="L16" s="6">
        <f t="shared" si="1"/>
        <v>0</v>
      </c>
      <c r="M16" s="6">
        <f t="shared" si="1"/>
        <v>45770.57</v>
      </c>
      <c r="N16" s="6">
        <f t="shared" si="1"/>
        <v>10000</v>
      </c>
      <c r="O16" s="6">
        <f t="shared" si="1"/>
        <v>10000</v>
      </c>
      <c r="P16" s="30" t="s">
        <v>42</v>
      </c>
      <c r="Q16" s="2"/>
      <c r="R16" s="2"/>
      <c r="S16" s="2"/>
      <c r="T16" s="2"/>
      <c r="U16" s="2"/>
      <c r="V16" s="2"/>
      <c r="W16" s="2"/>
    </row>
    <row r="17" spans="1:23" ht="12.75">
      <c r="A17" s="39"/>
      <c r="B17" s="52"/>
      <c r="C17" s="52"/>
      <c r="D17" s="37"/>
      <c r="E17" s="30"/>
      <c r="F17" s="30"/>
      <c r="G17" s="1" t="s">
        <v>4</v>
      </c>
      <c r="H17" s="10"/>
      <c r="I17" s="10"/>
      <c r="J17" s="10"/>
      <c r="K17" s="10"/>
      <c r="L17" s="10"/>
      <c r="M17" s="10"/>
      <c r="N17" s="10"/>
      <c r="O17" s="10"/>
      <c r="P17" s="30"/>
      <c r="Q17" s="2"/>
      <c r="R17" s="2"/>
      <c r="S17" s="2"/>
      <c r="T17" s="2"/>
      <c r="U17" s="2"/>
      <c r="V17" s="2"/>
      <c r="W17" s="2"/>
    </row>
    <row r="18" spans="1:23" ht="25.5">
      <c r="A18" s="39"/>
      <c r="B18" s="52"/>
      <c r="C18" s="52"/>
      <c r="D18" s="37"/>
      <c r="E18" s="30"/>
      <c r="F18" s="30"/>
      <c r="G18" s="1" t="s">
        <v>5</v>
      </c>
      <c r="H18" s="10">
        <f>SUM(I18:O18)</f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30"/>
      <c r="Q18" s="2"/>
      <c r="R18" s="2"/>
      <c r="S18" s="2"/>
      <c r="T18" s="2"/>
      <c r="U18" s="2"/>
      <c r="V18" s="2"/>
      <c r="W18" s="2"/>
    </row>
    <row r="19" spans="1:23" ht="12.75">
      <c r="A19" s="39"/>
      <c r="B19" s="52"/>
      <c r="C19" s="52"/>
      <c r="D19" s="37"/>
      <c r="E19" s="30"/>
      <c r="F19" s="30"/>
      <c r="G19" s="30" t="s">
        <v>6</v>
      </c>
      <c r="H19" s="29">
        <f>I19+J19+K19+L19+M19+N19+O19</f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30"/>
      <c r="Q19" s="2"/>
      <c r="R19" s="2"/>
      <c r="S19" s="2"/>
      <c r="T19" s="2"/>
      <c r="U19" s="2"/>
      <c r="V19" s="2"/>
      <c r="W19" s="2"/>
    </row>
    <row r="20" spans="1:23" ht="12.75">
      <c r="A20" s="39"/>
      <c r="B20" s="52"/>
      <c r="C20" s="52"/>
      <c r="D20" s="37"/>
      <c r="E20" s="30"/>
      <c r="F20" s="30"/>
      <c r="G20" s="30"/>
      <c r="H20" s="29"/>
      <c r="I20" s="29"/>
      <c r="J20" s="29"/>
      <c r="K20" s="29"/>
      <c r="L20" s="29"/>
      <c r="M20" s="29"/>
      <c r="N20" s="29"/>
      <c r="O20" s="29"/>
      <c r="P20" s="30"/>
      <c r="Q20" s="2"/>
      <c r="R20" s="2"/>
      <c r="S20" s="2"/>
      <c r="T20" s="2"/>
      <c r="U20" s="2"/>
      <c r="V20" s="2"/>
      <c r="W20" s="2"/>
    </row>
    <row r="21" spans="1:23" ht="25.5">
      <c r="A21" s="39"/>
      <c r="B21" s="52"/>
      <c r="C21" s="52"/>
      <c r="D21" s="37"/>
      <c r="E21" s="30"/>
      <c r="F21" s="30"/>
      <c r="G21" s="1" t="s">
        <v>7</v>
      </c>
      <c r="H21" s="10">
        <f>SUM(I21:O21)</f>
        <v>65770.57</v>
      </c>
      <c r="I21" s="10">
        <v>0</v>
      </c>
      <c r="J21" s="10">
        <v>0</v>
      </c>
      <c r="K21" s="10">
        <v>0</v>
      </c>
      <c r="L21" s="10">
        <v>0</v>
      </c>
      <c r="M21" s="10">
        <f>30000+11720+4050.57</f>
        <v>45770.57</v>
      </c>
      <c r="N21" s="10">
        <v>10000</v>
      </c>
      <c r="O21" s="10">
        <v>10000</v>
      </c>
      <c r="P21" s="30"/>
      <c r="Q21" s="2"/>
      <c r="R21" s="2"/>
      <c r="S21" s="2"/>
      <c r="T21" s="2"/>
      <c r="U21" s="2"/>
      <c r="V21" s="2"/>
      <c r="W21" s="2"/>
    </row>
    <row r="22" spans="1:23" ht="13.5" customHeight="1">
      <c r="A22" s="39"/>
      <c r="B22" s="52"/>
      <c r="C22" s="52"/>
      <c r="D22" s="37"/>
      <c r="E22" s="30"/>
      <c r="F22" s="30"/>
      <c r="G22" s="1" t="s">
        <v>8</v>
      </c>
      <c r="H22" s="10">
        <f>SUM(I22:O22)</f>
        <v>172900</v>
      </c>
      <c r="I22" s="10">
        <v>0</v>
      </c>
      <c r="J22" s="10">
        <v>0</v>
      </c>
      <c r="K22" s="10">
        <v>172900</v>
      </c>
      <c r="L22" s="10">
        <v>0</v>
      </c>
      <c r="M22" s="10">
        <v>0</v>
      </c>
      <c r="N22" s="10">
        <v>0</v>
      </c>
      <c r="O22" s="10">
        <v>0</v>
      </c>
      <c r="P22" s="30"/>
      <c r="Q22" s="2"/>
      <c r="R22" s="2"/>
      <c r="S22" s="2"/>
      <c r="T22" s="2"/>
      <c r="U22" s="2"/>
      <c r="V22" s="2"/>
      <c r="W22" s="2"/>
    </row>
    <row r="23" spans="1:23" ht="12.75" customHeight="1">
      <c r="A23" s="39">
        <v>3</v>
      </c>
      <c r="B23" s="52" t="s">
        <v>40</v>
      </c>
      <c r="C23" s="52"/>
      <c r="D23" s="37" t="s">
        <v>13</v>
      </c>
      <c r="E23" s="30" t="s">
        <v>33</v>
      </c>
      <c r="F23" s="30" t="s">
        <v>1</v>
      </c>
      <c r="G23" s="11" t="s">
        <v>3</v>
      </c>
      <c r="H23" s="6">
        <f aca="true" t="shared" si="2" ref="H23:O23">SUM(H25+H26+H28+H29)</f>
        <v>111000</v>
      </c>
      <c r="I23" s="6">
        <f t="shared" si="2"/>
        <v>0</v>
      </c>
      <c r="J23" s="6">
        <f t="shared" si="2"/>
        <v>64000</v>
      </c>
      <c r="K23" s="6">
        <f t="shared" si="2"/>
        <v>0</v>
      </c>
      <c r="L23" s="6">
        <f t="shared" si="2"/>
        <v>12000</v>
      </c>
      <c r="M23" s="6">
        <f t="shared" si="2"/>
        <v>15000</v>
      </c>
      <c r="N23" s="6">
        <f t="shared" si="2"/>
        <v>10000</v>
      </c>
      <c r="O23" s="6">
        <f t="shared" si="2"/>
        <v>10000</v>
      </c>
      <c r="P23" s="30" t="s">
        <v>43</v>
      </c>
      <c r="Q23" s="2"/>
      <c r="R23" s="2"/>
      <c r="S23" s="2"/>
      <c r="T23" s="2"/>
      <c r="U23" s="2"/>
      <c r="V23" s="2"/>
      <c r="W23" s="2"/>
    </row>
    <row r="24" spans="1:23" ht="19.5" customHeight="1">
      <c r="A24" s="39"/>
      <c r="B24" s="52"/>
      <c r="C24" s="52"/>
      <c r="D24" s="37"/>
      <c r="E24" s="30"/>
      <c r="F24" s="30"/>
      <c r="G24" s="1" t="s">
        <v>4</v>
      </c>
      <c r="H24" s="10"/>
      <c r="I24" s="10"/>
      <c r="J24" s="10"/>
      <c r="K24" s="10"/>
      <c r="L24" s="10"/>
      <c r="M24" s="10"/>
      <c r="N24" s="10"/>
      <c r="O24" s="10"/>
      <c r="P24" s="30"/>
      <c r="Q24" s="2"/>
      <c r="R24" s="2"/>
      <c r="S24" s="2"/>
      <c r="T24" s="2"/>
      <c r="U24" s="2"/>
      <c r="V24" s="2"/>
      <c r="W24" s="2"/>
    </row>
    <row r="25" spans="1:23" ht="29.25" customHeight="1">
      <c r="A25" s="39"/>
      <c r="B25" s="52"/>
      <c r="C25" s="52"/>
      <c r="D25" s="37"/>
      <c r="E25" s="30"/>
      <c r="F25" s="30"/>
      <c r="G25" s="1" t="s">
        <v>5</v>
      </c>
      <c r="H25" s="10">
        <f>SUM(I25:O25)</f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30"/>
      <c r="Q25" s="2"/>
      <c r="R25" s="2"/>
      <c r="S25" s="2"/>
      <c r="T25" s="2"/>
      <c r="U25" s="2"/>
      <c r="V25" s="2"/>
      <c r="W25" s="2"/>
    </row>
    <row r="26" spans="1:23" ht="12.75">
      <c r="A26" s="39"/>
      <c r="B26" s="52"/>
      <c r="C26" s="52"/>
      <c r="D26" s="37"/>
      <c r="E26" s="30"/>
      <c r="F26" s="30"/>
      <c r="G26" s="30" t="s">
        <v>6</v>
      </c>
      <c r="H26" s="29">
        <f>I26+J26+K26+L26+M26+N26+O26</f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30"/>
      <c r="Q26" s="2"/>
      <c r="R26" s="2"/>
      <c r="S26" s="2"/>
      <c r="T26" s="2"/>
      <c r="U26" s="2"/>
      <c r="V26" s="2"/>
      <c r="W26" s="2"/>
    </row>
    <row r="27" spans="1:23" ht="12.75">
      <c r="A27" s="39"/>
      <c r="B27" s="52"/>
      <c r="C27" s="52"/>
      <c r="D27" s="37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  <c r="P27" s="30"/>
      <c r="Q27" s="2"/>
      <c r="R27" s="2"/>
      <c r="S27" s="2"/>
      <c r="T27" s="2"/>
      <c r="U27" s="2"/>
      <c r="V27" s="2"/>
      <c r="W27" s="2"/>
    </row>
    <row r="28" spans="1:23" ht="25.5">
      <c r="A28" s="39"/>
      <c r="B28" s="52"/>
      <c r="C28" s="52"/>
      <c r="D28" s="37"/>
      <c r="E28" s="30"/>
      <c r="F28" s="30"/>
      <c r="G28" s="1" t="s">
        <v>7</v>
      </c>
      <c r="H28" s="10">
        <f>SUM(I28:O28)</f>
        <v>111000</v>
      </c>
      <c r="I28" s="10">
        <v>0</v>
      </c>
      <c r="J28" s="10">
        <v>64000</v>
      </c>
      <c r="K28" s="10">
        <v>0</v>
      </c>
      <c r="L28" s="10">
        <v>12000</v>
      </c>
      <c r="M28" s="10">
        <v>15000</v>
      </c>
      <c r="N28" s="10">
        <v>10000</v>
      </c>
      <c r="O28" s="10">
        <v>10000</v>
      </c>
      <c r="P28" s="30"/>
      <c r="Q28" s="2"/>
      <c r="R28" s="2"/>
      <c r="S28" s="2"/>
      <c r="T28" s="2"/>
      <c r="U28" s="2"/>
      <c r="V28" s="2"/>
      <c r="W28" s="2"/>
    </row>
    <row r="29" spans="1:23" ht="17.25" customHeight="1">
      <c r="A29" s="39"/>
      <c r="B29" s="52"/>
      <c r="C29" s="52"/>
      <c r="D29" s="37"/>
      <c r="E29" s="30"/>
      <c r="F29" s="30"/>
      <c r="G29" s="1" t="s">
        <v>8</v>
      </c>
      <c r="H29" s="10">
        <f>SUM(I29:O29)</f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30"/>
      <c r="Q29" s="2"/>
      <c r="R29" s="2"/>
      <c r="S29" s="2"/>
      <c r="T29" s="2"/>
      <c r="U29" s="2"/>
      <c r="V29" s="2"/>
      <c r="W29" s="2"/>
    </row>
    <row r="30" spans="1:23" ht="12.75" customHeight="1">
      <c r="A30" s="39">
        <v>4</v>
      </c>
      <c r="B30" s="52" t="s">
        <v>41</v>
      </c>
      <c r="C30" s="52"/>
      <c r="D30" s="37" t="s">
        <v>13</v>
      </c>
      <c r="E30" s="30"/>
      <c r="F30" s="30" t="s">
        <v>1</v>
      </c>
      <c r="G30" s="11" t="s">
        <v>3</v>
      </c>
      <c r="H30" s="6">
        <f aca="true" t="shared" si="3" ref="H30:O30">SUM(H32+H33+H35+H36)</f>
        <v>40000</v>
      </c>
      <c r="I30" s="6">
        <f t="shared" si="3"/>
        <v>0</v>
      </c>
      <c r="J30" s="6">
        <f t="shared" si="3"/>
        <v>0</v>
      </c>
      <c r="K30" s="6">
        <f t="shared" si="3"/>
        <v>0</v>
      </c>
      <c r="L30" s="6">
        <f t="shared" si="3"/>
        <v>20000</v>
      </c>
      <c r="M30" s="6">
        <f t="shared" si="3"/>
        <v>10000</v>
      </c>
      <c r="N30" s="6">
        <f t="shared" si="3"/>
        <v>5000</v>
      </c>
      <c r="O30" s="6">
        <f t="shared" si="3"/>
        <v>5000</v>
      </c>
      <c r="P30" s="30" t="s">
        <v>44</v>
      </c>
      <c r="Q30" s="2"/>
      <c r="R30" s="2"/>
      <c r="S30" s="2"/>
      <c r="T30" s="2"/>
      <c r="U30" s="2"/>
      <c r="V30" s="2"/>
      <c r="W30" s="2"/>
    </row>
    <row r="31" spans="1:23" ht="19.5" customHeight="1">
      <c r="A31" s="39"/>
      <c r="B31" s="52"/>
      <c r="C31" s="52"/>
      <c r="D31" s="37"/>
      <c r="E31" s="30"/>
      <c r="F31" s="30"/>
      <c r="G31" s="1" t="s">
        <v>4</v>
      </c>
      <c r="H31" s="10"/>
      <c r="I31" s="10"/>
      <c r="J31" s="10"/>
      <c r="K31" s="10"/>
      <c r="L31" s="10"/>
      <c r="M31" s="10"/>
      <c r="N31" s="10"/>
      <c r="O31" s="10"/>
      <c r="P31" s="30"/>
      <c r="Q31" s="2"/>
      <c r="R31" s="2"/>
      <c r="S31" s="2"/>
      <c r="T31" s="2"/>
      <c r="U31" s="2"/>
      <c r="V31" s="2"/>
      <c r="W31" s="2"/>
    </row>
    <row r="32" spans="1:23" ht="29.25" customHeight="1">
      <c r="A32" s="39"/>
      <c r="B32" s="52"/>
      <c r="C32" s="52"/>
      <c r="D32" s="37"/>
      <c r="E32" s="30"/>
      <c r="F32" s="30"/>
      <c r="G32" s="1" t="s">
        <v>5</v>
      </c>
      <c r="H32" s="10">
        <f>SUM(I32:O32)</f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30"/>
      <c r="Q32" s="2"/>
      <c r="R32" s="2"/>
      <c r="S32" s="2"/>
      <c r="T32" s="2"/>
      <c r="U32" s="2"/>
      <c r="V32" s="2"/>
      <c r="W32" s="2"/>
    </row>
    <row r="33" spans="1:23" ht="12.75">
      <c r="A33" s="39"/>
      <c r="B33" s="52"/>
      <c r="C33" s="52"/>
      <c r="D33" s="37"/>
      <c r="E33" s="30"/>
      <c r="F33" s="30"/>
      <c r="G33" s="30" t="s">
        <v>6</v>
      </c>
      <c r="H33" s="29">
        <f>I33+J33+K33+L33+M33+N33+O33</f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30"/>
      <c r="Q33" s="2"/>
      <c r="R33" s="2"/>
      <c r="S33" s="2"/>
      <c r="T33" s="2"/>
      <c r="U33" s="2"/>
      <c r="V33" s="2"/>
      <c r="W33" s="2"/>
    </row>
    <row r="34" spans="1:23" ht="12.75">
      <c r="A34" s="39"/>
      <c r="B34" s="52"/>
      <c r="C34" s="52"/>
      <c r="D34" s="37"/>
      <c r="E34" s="30"/>
      <c r="F34" s="30"/>
      <c r="G34" s="30"/>
      <c r="H34" s="29"/>
      <c r="I34" s="29"/>
      <c r="J34" s="29"/>
      <c r="K34" s="29"/>
      <c r="L34" s="29"/>
      <c r="M34" s="29"/>
      <c r="N34" s="29"/>
      <c r="O34" s="29"/>
      <c r="P34" s="30"/>
      <c r="Q34" s="2"/>
      <c r="R34" s="2"/>
      <c r="S34" s="2"/>
      <c r="T34" s="2"/>
      <c r="U34" s="2"/>
      <c r="V34" s="2"/>
      <c r="W34" s="2"/>
    </row>
    <row r="35" spans="1:23" ht="25.5">
      <c r="A35" s="39"/>
      <c r="B35" s="52"/>
      <c r="C35" s="52"/>
      <c r="D35" s="37"/>
      <c r="E35" s="30"/>
      <c r="F35" s="30"/>
      <c r="G35" s="1" t="s">
        <v>7</v>
      </c>
      <c r="H35" s="10">
        <f>SUM(I35:O35)</f>
        <v>40000</v>
      </c>
      <c r="I35" s="10">
        <v>0</v>
      </c>
      <c r="J35" s="10">
        <v>0</v>
      </c>
      <c r="K35" s="10">
        <v>0</v>
      </c>
      <c r="L35" s="10">
        <v>20000</v>
      </c>
      <c r="M35" s="10">
        <v>10000</v>
      </c>
      <c r="N35" s="10">
        <v>5000</v>
      </c>
      <c r="O35" s="10">
        <v>5000</v>
      </c>
      <c r="P35" s="30"/>
      <c r="Q35" s="2"/>
      <c r="R35" s="2"/>
      <c r="S35" s="2"/>
      <c r="T35" s="2"/>
      <c r="U35" s="2"/>
      <c r="V35" s="2"/>
      <c r="W35" s="2"/>
    </row>
    <row r="36" spans="1:23" ht="92.25" customHeight="1">
      <c r="A36" s="39"/>
      <c r="B36" s="52"/>
      <c r="C36" s="52"/>
      <c r="D36" s="37"/>
      <c r="E36" s="30"/>
      <c r="F36" s="30"/>
      <c r="G36" s="1" t="s">
        <v>8</v>
      </c>
      <c r="H36" s="10">
        <f>SUM(I36:O36)</f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30"/>
      <c r="Q36" s="2"/>
      <c r="R36" s="2"/>
      <c r="S36" s="2"/>
      <c r="T36" s="2"/>
      <c r="U36" s="2"/>
      <c r="V36" s="2"/>
      <c r="W36" s="2"/>
    </row>
    <row r="37" spans="1:23" ht="18" customHeight="1">
      <c r="A37" s="51" t="s">
        <v>20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2"/>
      <c r="R37" s="2"/>
      <c r="S37" s="2"/>
      <c r="T37" s="2"/>
      <c r="U37" s="2"/>
      <c r="V37" s="2"/>
      <c r="W37" s="2"/>
    </row>
    <row r="38" spans="1:23" ht="12.75">
      <c r="A38" s="39">
        <v>5</v>
      </c>
      <c r="B38" s="30" t="s">
        <v>25</v>
      </c>
      <c r="C38" s="30"/>
      <c r="D38" s="37" t="s">
        <v>13</v>
      </c>
      <c r="E38" s="30" t="s">
        <v>34</v>
      </c>
      <c r="F38" s="30" t="s">
        <v>2</v>
      </c>
      <c r="G38" s="28" t="s">
        <v>3</v>
      </c>
      <c r="H38" s="46">
        <f>H49+H50+H51+H52</f>
        <v>298000</v>
      </c>
      <c r="I38" s="46">
        <f aca="true" t="shared" si="4" ref="I38:O38">SUM(I49+I50+I51+I52)</f>
        <v>110000</v>
      </c>
      <c r="J38" s="46">
        <f t="shared" si="4"/>
        <v>158000</v>
      </c>
      <c r="K38" s="46">
        <f t="shared" si="4"/>
        <v>30000</v>
      </c>
      <c r="L38" s="46">
        <f t="shared" si="4"/>
        <v>0</v>
      </c>
      <c r="M38" s="46">
        <f t="shared" si="4"/>
        <v>0</v>
      </c>
      <c r="N38" s="46">
        <f t="shared" si="4"/>
        <v>0</v>
      </c>
      <c r="O38" s="46">
        <f t="shared" si="4"/>
        <v>0</v>
      </c>
      <c r="P38" s="30" t="s">
        <v>46</v>
      </c>
      <c r="Q38" s="2"/>
      <c r="R38" s="2"/>
      <c r="S38" s="2"/>
      <c r="T38" s="2"/>
      <c r="U38" s="2"/>
      <c r="V38" s="2"/>
      <c r="W38" s="2"/>
    </row>
    <row r="39" spans="1:23" ht="12.75" customHeight="1" hidden="1">
      <c r="A39" s="39"/>
      <c r="B39" s="30"/>
      <c r="C39" s="30"/>
      <c r="D39" s="37"/>
      <c r="E39" s="30"/>
      <c r="F39" s="30"/>
      <c r="G39" s="49"/>
      <c r="H39" s="48"/>
      <c r="I39" s="47"/>
      <c r="J39" s="47"/>
      <c r="K39" s="47"/>
      <c r="L39" s="47"/>
      <c r="M39" s="47"/>
      <c r="N39" s="47"/>
      <c r="O39" s="47"/>
      <c r="P39" s="30"/>
      <c r="Q39" s="2"/>
      <c r="R39" s="2"/>
      <c r="S39" s="2"/>
      <c r="T39" s="2"/>
      <c r="U39" s="2"/>
      <c r="V39" s="2"/>
      <c r="W39" s="2"/>
    </row>
    <row r="40" spans="1:23" ht="12.75" customHeight="1" hidden="1">
      <c r="A40" s="39"/>
      <c r="B40" s="30"/>
      <c r="C40" s="30"/>
      <c r="D40" s="37"/>
      <c r="E40" s="30"/>
      <c r="F40" s="30"/>
      <c r="G40" s="49"/>
      <c r="H40" s="48"/>
      <c r="I40" s="9"/>
      <c r="J40" s="9"/>
      <c r="K40" s="9"/>
      <c r="L40" s="9"/>
      <c r="M40" s="9"/>
      <c r="N40" s="9"/>
      <c r="O40" s="9"/>
      <c r="P40" s="30"/>
      <c r="Q40" s="2"/>
      <c r="R40" s="2"/>
      <c r="S40" s="2"/>
      <c r="T40" s="2"/>
      <c r="U40" s="2"/>
      <c r="V40" s="2"/>
      <c r="W40" s="2"/>
    </row>
    <row r="41" spans="1:23" ht="12.75" customHeight="1" hidden="1">
      <c r="A41" s="39"/>
      <c r="B41" s="30"/>
      <c r="C41" s="30"/>
      <c r="D41" s="37"/>
      <c r="E41" s="30"/>
      <c r="F41" s="30"/>
      <c r="G41" s="49"/>
      <c r="H41" s="48"/>
      <c r="I41" s="9"/>
      <c r="J41" s="9"/>
      <c r="K41" s="9"/>
      <c r="L41" s="9"/>
      <c r="M41" s="9"/>
      <c r="N41" s="9"/>
      <c r="O41" s="9"/>
      <c r="P41" s="30"/>
      <c r="Q41" s="2"/>
      <c r="R41" s="2"/>
      <c r="S41" s="2"/>
      <c r="T41" s="2"/>
      <c r="U41" s="2"/>
      <c r="V41" s="2"/>
      <c r="W41" s="2"/>
    </row>
    <row r="42" spans="1:23" ht="12.75" customHeight="1" hidden="1">
      <c r="A42" s="39"/>
      <c r="B42" s="30"/>
      <c r="C42" s="30"/>
      <c r="D42" s="37"/>
      <c r="E42" s="30"/>
      <c r="F42" s="30"/>
      <c r="G42" s="49"/>
      <c r="H42" s="48"/>
      <c r="I42" s="9"/>
      <c r="J42" s="9"/>
      <c r="K42" s="9"/>
      <c r="L42" s="9"/>
      <c r="M42" s="9"/>
      <c r="N42" s="9"/>
      <c r="O42" s="9"/>
      <c r="P42" s="30"/>
      <c r="Q42" s="2"/>
      <c r="R42" s="2"/>
      <c r="S42" s="2"/>
      <c r="T42" s="2"/>
      <c r="U42" s="2"/>
      <c r="V42" s="2"/>
      <c r="W42" s="2"/>
    </row>
    <row r="43" spans="1:23" ht="28.5" customHeight="1" hidden="1">
      <c r="A43" s="39"/>
      <c r="B43" s="30"/>
      <c r="C43" s="30"/>
      <c r="D43" s="37"/>
      <c r="E43" s="30"/>
      <c r="F43" s="30"/>
      <c r="G43" s="49"/>
      <c r="H43" s="48"/>
      <c r="I43" s="9"/>
      <c r="J43" s="9"/>
      <c r="K43" s="9"/>
      <c r="L43" s="9"/>
      <c r="M43" s="9"/>
      <c r="N43" s="9"/>
      <c r="O43" s="9"/>
      <c r="P43" s="30"/>
      <c r="Q43" s="2"/>
      <c r="R43" s="2"/>
      <c r="S43" s="2"/>
      <c r="T43" s="2"/>
      <c r="U43" s="2"/>
      <c r="V43" s="2"/>
      <c r="W43" s="2"/>
    </row>
    <row r="44" spans="1:23" ht="12.75" customHeight="1" hidden="1">
      <c r="A44" s="39"/>
      <c r="B44" s="30"/>
      <c r="C44" s="30"/>
      <c r="D44" s="37"/>
      <c r="E44" s="30"/>
      <c r="F44" s="30"/>
      <c r="G44" s="49"/>
      <c r="H44" s="48"/>
      <c r="I44" s="9"/>
      <c r="J44" s="9"/>
      <c r="K44" s="9"/>
      <c r="L44" s="9"/>
      <c r="M44" s="9"/>
      <c r="N44" s="9"/>
      <c r="O44" s="9"/>
      <c r="P44" s="30"/>
      <c r="Q44" s="2"/>
      <c r="R44" s="2"/>
      <c r="S44" s="2"/>
      <c r="T44" s="2"/>
      <c r="U44" s="2"/>
      <c r="V44" s="2"/>
      <c r="W44" s="2"/>
    </row>
    <row r="45" spans="1:23" ht="0.75" customHeight="1" hidden="1">
      <c r="A45" s="39"/>
      <c r="B45" s="30"/>
      <c r="C45" s="30"/>
      <c r="D45" s="37"/>
      <c r="E45" s="30"/>
      <c r="F45" s="30"/>
      <c r="G45" s="49"/>
      <c r="H45" s="48"/>
      <c r="I45" s="9"/>
      <c r="J45" s="9"/>
      <c r="K45" s="9"/>
      <c r="L45" s="9"/>
      <c r="M45" s="9"/>
      <c r="N45" s="9"/>
      <c r="O45" s="9"/>
      <c r="P45" s="30"/>
      <c r="Q45" s="2"/>
      <c r="R45" s="2"/>
      <c r="S45" s="2"/>
      <c r="T45" s="2"/>
      <c r="U45" s="2"/>
      <c r="V45" s="2"/>
      <c r="W45" s="2"/>
    </row>
    <row r="46" spans="1:23" ht="12.75" customHeight="1" hidden="1">
      <c r="A46" s="39"/>
      <c r="B46" s="30"/>
      <c r="C46" s="30"/>
      <c r="D46" s="37"/>
      <c r="E46" s="30"/>
      <c r="F46" s="30"/>
      <c r="G46" s="49"/>
      <c r="H46" s="48"/>
      <c r="I46" s="9"/>
      <c r="J46" s="9"/>
      <c r="K46" s="9"/>
      <c r="L46" s="9"/>
      <c r="M46" s="9"/>
      <c r="N46" s="9"/>
      <c r="O46" s="9"/>
      <c r="P46" s="30"/>
      <c r="Q46" s="2"/>
      <c r="R46" s="2"/>
      <c r="S46" s="2"/>
      <c r="T46" s="2"/>
      <c r="U46" s="2"/>
      <c r="V46" s="2"/>
      <c r="W46" s="2"/>
    </row>
    <row r="47" spans="1:23" ht="16.5" customHeight="1" hidden="1">
      <c r="A47" s="39"/>
      <c r="B47" s="30"/>
      <c r="C47" s="30"/>
      <c r="D47" s="37"/>
      <c r="E47" s="30"/>
      <c r="F47" s="30"/>
      <c r="G47" s="50"/>
      <c r="H47" s="47"/>
      <c r="I47" s="9"/>
      <c r="J47" s="9"/>
      <c r="K47" s="9"/>
      <c r="L47" s="9"/>
      <c r="M47" s="9"/>
      <c r="N47" s="9"/>
      <c r="O47" s="9"/>
      <c r="P47" s="30"/>
      <c r="Q47" s="2"/>
      <c r="R47" s="2"/>
      <c r="S47" s="2"/>
      <c r="T47" s="2"/>
      <c r="U47" s="2"/>
      <c r="V47" s="2"/>
      <c r="W47" s="2"/>
    </row>
    <row r="48" spans="1:23" ht="16.5" customHeight="1">
      <c r="A48" s="39"/>
      <c r="B48" s="30"/>
      <c r="C48" s="30"/>
      <c r="D48" s="37"/>
      <c r="E48" s="30"/>
      <c r="F48" s="30"/>
      <c r="G48" s="1" t="s">
        <v>4</v>
      </c>
      <c r="H48" s="5"/>
      <c r="I48" s="5"/>
      <c r="J48" s="5"/>
      <c r="K48" s="5"/>
      <c r="L48" s="5"/>
      <c r="M48" s="5"/>
      <c r="N48" s="5"/>
      <c r="O48" s="5"/>
      <c r="P48" s="30"/>
      <c r="Q48" s="2"/>
      <c r="R48" s="2"/>
      <c r="S48" s="2"/>
      <c r="T48" s="2"/>
      <c r="U48" s="2"/>
      <c r="V48" s="2"/>
      <c r="W48" s="2"/>
    </row>
    <row r="49" spans="1:23" ht="24" customHeight="1">
      <c r="A49" s="39"/>
      <c r="B49" s="30"/>
      <c r="C49" s="30"/>
      <c r="D49" s="37"/>
      <c r="E49" s="30"/>
      <c r="F49" s="30"/>
      <c r="G49" s="1" t="s">
        <v>5</v>
      </c>
      <c r="H49" s="5">
        <f>I49+J49+K49+L49+M49+N49+O49</f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30"/>
      <c r="Q49" s="2"/>
      <c r="R49" s="2"/>
      <c r="S49" s="2"/>
      <c r="T49" s="2"/>
      <c r="U49" s="2"/>
      <c r="V49" s="2"/>
      <c r="W49" s="2"/>
    </row>
    <row r="50" spans="1:23" ht="24" customHeight="1">
      <c r="A50" s="39"/>
      <c r="B50" s="30"/>
      <c r="C50" s="30"/>
      <c r="D50" s="37"/>
      <c r="E50" s="30"/>
      <c r="F50" s="30"/>
      <c r="G50" s="1" t="s">
        <v>6</v>
      </c>
      <c r="H50" s="5">
        <f>I50+J50+K50+L50+M50+N50+O50</f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30"/>
      <c r="Q50" s="2"/>
      <c r="R50" s="2"/>
      <c r="S50" s="2"/>
      <c r="T50" s="2"/>
      <c r="U50" s="2"/>
      <c r="V50" s="2"/>
      <c r="W50" s="2"/>
    </row>
    <row r="51" spans="1:23" ht="25.5" customHeight="1">
      <c r="A51" s="39"/>
      <c r="B51" s="30"/>
      <c r="C51" s="30"/>
      <c r="D51" s="37"/>
      <c r="E51" s="30"/>
      <c r="F51" s="30"/>
      <c r="G51" s="1" t="s">
        <v>7</v>
      </c>
      <c r="H51" s="5">
        <f>SUM(I51:O51)</f>
        <v>118000</v>
      </c>
      <c r="I51" s="5">
        <v>30000</v>
      </c>
      <c r="J51" s="5">
        <v>58000</v>
      </c>
      <c r="K51" s="5">
        <v>30000</v>
      </c>
      <c r="L51" s="5">
        <v>0</v>
      </c>
      <c r="M51" s="5">
        <v>0</v>
      </c>
      <c r="N51" s="5">
        <v>0</v>
      </c>
      <c r="O51" s="5">
        <v>0</v>
      </c>
      <c r="P51" s="30"/>
      <c r="Q51" s="2"/>
      <c r="R51" s="2"/>
      <c r="S51" s="2"/>
      <c r="T51" s="2"/>
      <c r="U51" s="2"/>
      <c r="V51" s="2"/>
      <c r="W51" s="2"/>
    </row>
    <row r="52" spans="1:23" ht="24" customHeight="1">
      <c r="A52" s="39"/>
      <c r="B52" s="30"/>
      <c r="C52" s="30"/>
      <c r="D52" s="37"/>
      <c r="E52" s="30"/>
      <c r="F52" s="30"/>
      <c r="G52" s="1" t="s">
        <v>8</v>
      </c>
      <c r="H52" s="5">
        <f>SUM(I52:O52)</f>
        <v>180000</v>
      </c>
      <c r="I52" s="5">
        <v>80000</v>
      </c>
      <c r="J52" s="5">
        <v>100000</v>
      </c>
      <c r="K52" s="5">
        <f>'[1]к бюджету 27.06.14'!I41</f>
        <v>0</v>
      </c>
      <c r="L52" s="5">
        <f>'[1]к бюджету 27.06.14'!J41</f>
        <v>0</v>
      </c>
      <c r="M52" s="5">
        <v>0</v>
      </c>
      <c r="N52" s="5">
        <f>'[1]к бюджету 27.06.14'!L41</f>
        <v>0</v>
      </c>
      <c r="O52" s="5">
        <f>'[1]к бюджету 27.06.14'!M41</f>
        <v>0</v>
      </c>
      <c r="P52" s="30"/>
      <c r="Q52" s="2"/>
      <c r="R52" s="2"/>
      <c r="S52" s="2"/>
      <c r="T52" s="2"/>
      <c r="U52" s="2"/>
      <c r="V52" s="2"/>
      <c r="W52" s="2"/>
    </row>
    <row r="53" spans="1:23" ht="15" customHeight="1">
      <c r="A53" s="39">
        <v>6</v>
      </c>
      <c r="B53" s="30" t="s">
        <v>26</v>
      </c>
      <c r="C53" s="30"/>
      <c r="D53" s="37" t="s">
        <v>13</v>
      </c>
      <c r="E53" s="30" t="s">
        <v>34</v>
      </c>
      <c r="F53" s="30" t="s">
        <v>2</v>
      </c>
      <c r="G53" s="11" t="s">
        <v>3</v>
      </c>
      <c r="H53" s="6">
        <f aca="true" t="shared" si="5" ref="H53:O53">SUM(H55+H56+H58+H59)</f>
        <v>80000</v>
      </c>
      <c r="I53" s="6">
        <f t="shared" si="5"/>
        <v>0</v>
      </c>
      <c r="J53" s="6">
        <f t="shared" si="5"/>
        <v>0</v>
      </c>
      <c r="K53" s="6">
        <f t="shared" si="5"/>
        <v>20000</v>
      </c>
      <c r="L53" s="6">
        <f t="shared" si="5"/>
        <v>10000</v>
      </c>
      <c r="M53" s="6">
        <f t="shared" si="5"/>
        <v>10000</v>
      </c>
      <c r="N53" s="6">
        <f t="shared" si="5"/>
        <v>20000</v>
      </c>
      <c r="O53" s="6">
        <f t="shared" si="5"/>
        <v>20000</v>
      </c>
      <c r="P53" s="35" t="s">
        <v>45</v>
      </c>
      <c r="Q53" s="2"/>
      <c r="R53" s="2"/>
      <c r="S53" s="2"/>
      <c r="T53" s="2"/>
      <c r="U53" s="2"/>
      <c r="V53" s="2"/>
      <c r="W53" s="2"/>
    </row>
    <row r="54" spans="1:23" ht="27" customHeight="1">
      <c r="A54" s="39"/>
      <c r="B54" s="30"/>
      <c r="C54" s="30"/>
      <c r="D54" s="37"/>
      <c r="E54" s="30"/>
      <c r="F54" s="30"/>
      <c r="G54" s="1" t="s">
        <v>4</v>
      </c>
      <c r="H54" s="10"/>
      <c r="I54" s="10"/>
      <c r="J54" s="10"/>
      <c r="K54" s="10"/>
      <c r="L54" s="10"/>
      <c r="M54" s="10"/>
      <c r="N54" s="10"/>
      <c r="O54" s="10"/>
      <c r="P54" s="36"/>
      <c r="Q54" s="2"/>
      <c r="R54" s="2"/>
      <c r="S54" s="2"/>
      <c r="T54" s="2"/>
      <c r="U54" s="2"/>
      <c r="V54" s="2"/>
      <c r="W54" s="2"/>
    </row>
    <row r="55" spans="1:23" ht="25.5">
      <c r="A55" s="39"/>
      <c r="B55" s="30"/>
      <c r="C55" s="30"/>
      <c r="D55" s="37"/>
      <c r="E55" s="30"/>
      <c r="F55" s="30"/>
      <c r="G55" s="1" t="s">
        <v>5</v>
      </c>
      <c r="H55" s="10">
        <f>SUM(I55:O55)</f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36"/>
      <c r="Q55" s="2"/>
      <c r="R55" s="2"/>
      <c r="S55" s="2"/>
      <c r="T55" s="2"/>
      <c r="U55" s="2"/>
      <c r="V55" s="2"/>
      <c r="W55" s="2"/>
    </row>
    <row r="56" spans="1:23" ht="12.75">
      <c r="A56" s="39"/>
      <c r="B56" s="30"/>
      <c r="C56" s="30"/>
      <c r="D56" s="37"/>
      <c r="E56" s="30"/>
      <c r="F56" s="30"/>
      <c r="G56" s="30" t="s">
        <v>6</v>
      </c>
      <c r="H56" s="29">
        <f>I56+J56+K56+L56+M56+N56+O56</f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36"/>
      <c r="Q56" s="2"/>
      <c r="R56" s="2"/>
      <c r="S56" s="2"/>
      <c r="T56" s="2"/>
      <c r="U56" s="2"/>
      <c r="V56" s="2"/>
      <c r="W56" s="2"/>
    </row>
    <row r="57" spans="1:23" ht="12.75">
      <c r="A57" s="39"/>
      <c r="B57" s="30"/>
      <c r="C57" s="30"/>
      <c r="D57" s="37"/>
      <c r="E57" s="30"/>
      <c r="F57" s="30"/>
      <c r="G57" s="30"/>
      <c r="H57" s="29"/>
      <c r="I57" s="29"/>
      <c r="J57" s="29"/>
      <c r="K57" s="29"/>
      <c r="L57" s="29"/>
      <c r="M57" s="29"/>
      <c r="N57" s="29"/>
      <c r="O57" s="29"/>
      <c r="P57" s="36"/>
      <c r="Q57" s="2"/>
      <c r="R57" s="2"/>
      <c r="S57" s="2"/>
      <c r="T57" s="2"/>
      <c r="U57" s="2"/>
      <c r="V57" s="2"/>
      <c r="W57" s="2"/>
    </row>
    <row r="58" spans="1:23" ht="25.5">
      <c r="A58" s="39"/>
      <c r="B58" s="30"/>
      <c r="C58" s="30"/>
      <c r="D58" s="37"/>
      <c r="E58" s="30"/>
      <c r="F58" s="30"/>
      <c r="G58" s="1" t="s">
        <v>7</v>
      </c>
      <c r="H58" s="10">
        <f>SUM(I58:O58)</f>
        <v>80000</v>
      </c>
      <c r="I58" s="10">
        <v>0</v>
      </c>
      <c r="J58" s="10">
        <v>0</v>
      </c>
      <c r="K58" s="10">
        <v>20000</v>
      </c>
      <c r="L58" s="10">
        <v>10000</v>
      </c>
      <c r="M58" s="10">
        <v>10000</v>
      </c>
      <c r="N58" s="10">
        <v>20000</v>
      </c>
      <c r="O58" s="10">
        <v>20000</v>
      </c>
      <c r="P58" s="36"/>
      <c r="Q58" s="2"/>
      <c r="R58" s="2"/>
      <c r="S58" s="2"/>
      <c r="T58" s="2"/>
      <c r="U58" s="2"/>
      <c r="V58" s="2"/>
      <c r="W58" s="2"/>
    </row>
    <row r="59" spans="1:23" ht="44.25" customHeight="1">
      <c r="A59" s="39"/>
      <c r="B59" s="30"/>
      <c r="C59" s="30"/>
      <c r="D59" s="37"/>
      <c r="E59" s="30"/>
      <c r="F59" s="30"/>
      <c r="G59" s="1" t="s">
        <v>8</v>
      </c>
      <c r="H59" s="10">
        <f>SUM(I59:O59)</f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36"/>
      <c r="Q59" s="2"/>
      <c r="R59" s="2"/>
      <c r="S59" s="2"/>
      <c r="T59" s="2"/>
      <c r="U59" s="2"/>
      <c r="V59" s="2"/>
      <c r="W59" s="2"/>
    </row>
    <row r="60" spans="1:23" ht="16.5" customHeight="1">
      <c r="A60" s="40" t="s">
        <v>21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  <c r="Q60" s="2"/>
      <c r="R60" s="2"/>
      <c r="S60" s="2"/>
      <c r="T60" s="2"/>
      <c r="U60" s="2"/>
      <c r="V60" s="2"/>
      <c r="W60" s="2"/>
    </row>
    <row r="61" spans="1:16" ht="12.75" customHeight="1">
      <c r="A61" s="39">
        <v>7</v>
      </c>
      <c r="B61" s="30" t="s">
        <v>27</v>
      </c>
      <c r="C61" s="30"/>
      <c r="D61" s="37" t="s">
        <v>13</v>
      </c>
      <c r="E61" s="30" t="s">
        <v>34</v>
      </c>
      <c r="F61" s="30" t="s">
        <v>1</v>
      </c>
      <c r="G61" s="11" t="s">
        <v>3</v>
      </c>
      <c r="H61" s="6">
        <f aca="true" t="shared" si="6" ref="H61:O61">SUM(H63+H64+H66+H67)</f>
        <v>2289306</v>
      </c>
      <c r="I61" s="6">
        <f t="shared" si="6"/>
        <v>0</v>
      </c>
      <c r="J61" s="6">
        <f t="shared" si="6"/>
        <v>0</v>
      </c>
      <c r="K61" s="6">
        <f t="shared" si="6"/>
        <v>116000</v>
      </c>
      <c r="L61" s="6">
        <f t="shared" si="6"/>
        <v>0</v>
      </c>
      <c r="M61" s="6">
        <f t="shared" si="6"/>
        <v>0</v>
      </c>
      <c r="N61" s="6">
        <f t="shared" si="6"/>
        <v>2153306</v>
      </c>
      <c r="O61" s="6">
        <f t="shared" si="6"/>
        <v>20000</v>
      </c>
      <c r="P61" s="43" t="s">
        <v>47</v>
      </c>
    </row>
    <row r="62" spans="1:16" ht="12.75">
      <c r="A62" s="39"/>
      <c r="B62" s="30"/>
      <c r="C62" s="30"/>
      <c r="D62" s="37"/>
      <c r="E62" s="30"/>
      <c r="F62" s="30"/>
      <c r="G62" s="1" t="s">
        <v>4</v>
      </c>
      <c r="H62" s="10"/>
      <c r="I62" s="10"/>
      <c r="J62" s="10"/>
      <c r="K62" s="10"/>
      <c r="L62" s="10"/>
      <c r="M62" s="10"/>
      <c r="N62" s="10"/>
      <c r="O62" s="10"/>
      <c r="P62" s="44"/>
    </row>
    <row r="63" spans="1:16" ht="25.5">
      <c r="A63" s="39"/>
      <c r="B63" s="30"/>
      <c r="C63" s="30"/>
      <c r="D63" s="37"/>
      <c r="E63" s="30"/>
      <c r="F63" s="30"/>
      <c r="G63" s="1" t="s">
        <v>5</v>
      </c>
      <c r="H63" s="10">
        <f>SUM(I63:O63)</f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44"/>
    </row>
    <row r="64" spans="1:16" ht="12.75">
      <c r="A64" s="39"/>
      <c r="B64" s="30"/>
      <c r="C64" s="30"/>
      <c r="D64" s="37"/>
      <c r="E64" s="30"/>
      <c r="F64" s="30"/>
      <c r="G64" s="30" t="s">
        <v>6</v>
      </c>
      <c r="H64" s="29">
        <f>I64+J64+K64+L64+M64+N64+O64</f>
        <v>1518000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f>1080000+438000</f>
        <v>1518000</v>
      </c>
      <c r="O64" s="29">
        <v>0</v>
      </c>
      <c r="P64" s="44"/>
    </row>
    <row r="65" spans="1:16" ht="12.75">
      <c r="A65" s="39"/>
      <c r="B65" s="30"/>
      <c r="C65" s="30"/>
      <c r="D65" s="37"/>
      <c r="E65" s="30"/>
      <c r="F65" s="30"/>
      <c r="G65" s="30"/>
      <c r="H65" s="29"/>
      <c r="I65" s="29"/>
      <c r="J65" s="29"/>
      <c r="K65" s="29"/>
      <c r="L65" s="29"/>
      <c r="M65" s="29"/>
      <c r="N65" s="29"/>
      <c r="O65" s="29"/>
      <c r="P65" s="44"/>
    </row>
    <row r="66" spans="1:16" ht="25.5">
      <c r="A66" s="39"/>
      <c r="B66" s="30"/>
      <c r="C66" s="30"/>
      <c r="D66" s="37"/>
      <c r="E66" s="30"/>
      <c r="F66" s="30"/>
      <c r="G66" s="1" t="s">
        <v>7</v>
      </c>
      <c r="H66" s="10">
        <f>SUM(I66:O66)</f>
        <v>744306</v>
      </c>
      <c r="I66" s="10">
        <v>0</v>
      </c>
      <c r="J66" s="10">
        <v>0</v>
      </c>
      <c r="K66" s="10">
        <v>89000</v>
      </c>
      <c r="L66" s="10">
        <v>0</v>
      </c>
      <c r="M66" s="10">
        <v>0</v>
      </c>
      <c r="N66" s="10">
        <f>20000+615306</f>
        <v>635306</v>
      </c>
      <c r="O66" s="10">
        <v>20000</v>
      </c>
      <c r="P66" s="44"/>
    </row>
    <row r="67" spans="1:16" ht="27" customHeight="1">
      <c r="A67" s="39"/>
      <c r="B67" s="30"/>
      <c r="C67" s="30"/>
      <c r="D67" s="37"/>
      <c r="E67" s="30"/>
      <c r="F67" s="30"/>
      <c r="G67" s="1" t="s">
        <v>8</v>
      </c>
      <c r="H67" s="10">
        <f>SUM(I67:O67)</f>
        <v>27000</v>
      </c>
      <c r="I67" s="10">
        <v>0</v>
      </c>
      <c r="J67" s="10">
        <v>0</v>
      </c>
      <c r="K67" s="10">
        <v>27000</v>
      </c>
      <c r="L67" s="10">
        <v>0</v>
      </c>
      <c r="M67" s="10">
        <v>0</v>
      </c>
      <c r="N67" s="27"/>
      <c r="O67" s="10">
        <v>0</v>
      </c>
      <c r="P67" s="45"/>
    </row>
    <row r="68" spans="1:16" ht="12.75">
      <c r="A68" s="39">
        <v>8</v>
      </c>
      <c r="B68" s="35" t="s">
        <v>28</v>
      </c>
      <c r="C68" s="36"/>
      <c r="D68" s="37" t="s">
        <v>13</v>
      </c>
      <c r="E68" s="30" t="s">
        <v>35</v>
      </c>
      <c r="F68" s="30" t="s">
        <v>1</v>
      </c>
      <c r="G68" s="11" t="s">
        <v>3</v>
      </c>
      <c r="H68" s="6">
        <f aca="true" t="shared" si="7" ref="H68:O68">SUM(H70+H71+H73+H74)</f>
        <v>63000</v>
      </c>
      <c r="I68" s="6">
        <f t="shared" si="7"/>
        <v>0</v>
      </c>
      <c r="J68" s="6">
        <f t="shared" si="7"/>
        <v>0</v>
      </c>
      <c r="K68" s="6">
        <f t="shared" si="7"/>
        <v>63000</v>
      </c>
      <c r="L68" s="6">
        <f t="shared" si="7"/>
        <v>0</v>
      </c>
      <c r="M68" s="6">
        <f t="shared" si="7"/>
        <v>0</v>
      </c>
      <c r="N68" s="6">
        <f t="shared" si="7"/>
        <v>0</v>
      </c>
      <c r="O68" s="6">
        <f t="shared" si="7"/>
        <v>0</v>
      </c>
      <c r="P68" s="30" t="s">
        <v>48</v>
      </c>
    </row>
    <row r="69" spans="1:16" ht="12.75">
      <c r="A69" s="39"/>
      <c r="B69" s="36"/>
      <c r="C69" s="36"/>
      <c r="D69" s="37"/>
      <c r="E69" s="30"/>
      <c r="F69" s="30"/>
      <c r="G69" s="1" t="s">
        <v>4</v>
      </c>
      <c r="H69" s="10"/>
      <c r="I69" s="10"/>
      <c r="J69" s="10"/>
      <c r="K69" s="10"/>
      <c r="L69" s="10"/>
      <c r="M69" s="10"/>
      <c r="N69" s="10"/>
      <c r="O69" s="10"/>
      <c r="P69" s="30"/>
    </row>
    <row r="70" spans="1:16" ht="25.5">
      <c r="A70" s="39"/>
      <c r="B70" s="36"/>
      <c r="C70" s="36"/>
      <c r="D70" s="37"/>
      <c r="E70" s="30"/>
      <c r="F70" s="30"/>
      <c r="G70" s="1" t="s">
        <v>5</v>
      </c>
      <c r="H70" s="10">
        <f>SUM(I70:O70)</f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30"/>
    </row>
    <row r="71" spans="1:16" ht="12.75" customHeight="1">
      <c r="A71" s="39"/>
      <c r="B71" s="36"/>
      <c r="C71" s="36"/>
      <c r="D71" s="37"/>
      <c r="E71" s="30"/>
      <c r="F71" s="30"/>
      <c r="G71" s="30" t="s">
        <v>6</v>
      </c>
      <c r="H71" s="29">
        <f>I71+J71+K71+L71+M71+N71+O71</f>
        <v>20000</v>
      </c>
      <c r="I71" s="29">
        <v>0</v>
      </c>
      <c r="J71" s="29">
        <v>0</v>
      </c>
      <c r="K71" s="29">
        <v>20000</v>
      </c>
      <c r="L71" s="29">
        <v>0</v>
      </c>
      <c r="M71" s="29">
        <v>0</v>
      </c>
      <c r="N71" s="29">
        <v>0</v>
      </c>
      <c r="O71" s="29">
        <v>0</v>
      </c>
      <c r="P71" s="30"/>
    </row>
    <row r="72" spans="1:16" ht="12.75">
      <c r="A72" s="39"/>
      <c r="B72" s="36"/>
      <c r="C72" s="36"/>
      <c r="D72" s="37"/>
      <c r="E72" s="30"/>
      <c r="F72" s="30"/>
      <c r="G72" s="30"/>
      <c r="H72" s="29"/>
      <c r="I72" s="29"/>
      <c r="J72" s="29"/>
      <c r="K72" s="29"/>
      <c r="L72" s="29"/>
      <c r="M72" s="29"/>
      <c r="N72" s="29"/>
      <c r="O72" s="29"/>
      <c r="P72" s="30"/>
    </row>
    <row r="73" spans="1:16" ht="25.5">
      <c r="A73" s="39"/>
      <c r="B73" s="36"/>
      <c r="C73" s="36"/>
      <c r="D73" s="37"/>
      <c r="E73" s="30"/>
      <c r="F73" s="30"/>
      <c r="G73" s="1" t="s">
        <v>7</v>
      </c>
      <c r="H73" s="10">
        <f>SUM(I73:O73)</f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30"/>
    </row>
    <row r="74" spans="1:16" ht="25.5">
      <c r="A74" s="39"/>
      <c r="B74" s="36"/>
      <c r="C74" s="36"/>
      <c r="D74" s="37"/>
      <c r="E74" s="30"/>
      <c r="F74" s="30"/>
      <c r="G74" s="1" t="s">
        <v>8</v>
      </c>
      <c r="H74" s="10">
        <f>SUM(I74:O74)</f>
        <v>43000</v>
      </c>
      <c r="I74" s="10">
        <v>0</v>
      </c>
      <c r="J74" s="10">
        <v>0</v>
      </c>
      <c r="K74" s="10">
        <v>43000</v>
      </c>
      <c r="L74" s="10">
        <v>0</v>
      </c>
      <c r="M74" s="10">
        <v>0</v>
      </c>
      <c r="N74" s="10">
        <v>0</v>
      </c>
      <c r="O74" s="10">
        <v>0</v>
      </c>
      <c r="P74" s="30"/>
    </row>
    <row r="75" spans="1:23" ht="15.75" customHeight="1">
      <c r="A75" s="40" t="s">
        <v>36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2"/>
      <c r="R75" s="2"/>
      <c r="S75" s="2"/>
      <c r="T75" s="2"/>
      <c r="U75" s="2"/>
      <c r="V75" s="2"/>
      <c r="W75" s="2"/>
    </row>
    <row r="76" spans="1:16" ht="12.75">
      <c r="A76" s="39">
        <v>9</v>
      </c>
      <c r="B76" s="35" t="s">
        <v>22</v>
      </c>
      <c r="C76" s="36"/>
      <c r="D76" s="37" t="s">
        <v>13</v>
      </c>
      <c r="E76" s="30" t="s">
        <v>34</v>
      </c>
      <c r="F76" s="30" t="s">
        <v>1</v>
      </c>
      <c r="G76" s="11" t="s">
        <v>3</v>
      </c>
      <c r="H76" s="6">
        <f aca="true" t="shared" si="8" ref="H76:O76">SUM(H78+H79+H81+H82)</f>
        <v>96627603.82</v>
      </c>
      <c r="I76" s="6">
        <f t="shared" si="8"/>
        <v>2997738.82</v>
      </c>
      <c r="J76" s="6">
        <f t="shared" si="8"/>
        <v>11139735</v>
      </c>
      <c r="K76" s="6">
        <f t="shared" si="8"/>
        <v>15688306</v>
      </c>
      <c r="L76" s="6">
        <f t="shared" si="8"/>
        <v>13274638</v>
      </c>
      <c r="M76" s="6">
        <f t="shared" si="8"/>
        <v>16396109</v>
      </c>
      <c r="N76" s="6">
        <f t="shared" si="8"/>
        <v>17854634</v>
      </c>
      <c r="O76" s="6">
        <f t="shared" si="8"/>
        <v>19276443</v>
      </c>
      <c r="P76" s="30" t="s">
        <v>49</v>
      </c>
    </row>
    <row r="77" spans="1:16" ht="12.75">
      <c r="A77" s="39"/>
      <c r="B77" s="36"/>
      <c r="C77" s="36"/>
      <c r="D77" s="37"/>
      <c r="E77" s="30"/>
      <c r="F77" s="30"/>
      <c r="G77" s="1" t="s">
        <v>4</v>
      </c>
      <c r="H77" s="10"/>
      <c r="I77" s="10"/>
      <c r="J77" s="10"/>
      <c r="K77" s="10"/>
      <c r="L77" s="10"/>
      <c r="M77" s="10"/>
      <c r="N77" s="10"/>
      <c r="O77" s="10"/>
      <c r="P77" s="30"/>
    </row>
    <row r="78" spans="1:16" ht="25.5">
      <c r="A78" s="39"/>
      <c r="B78" s="36"/>
      <c r="C78" s="36"/>
      <c r="D78" s="37"/>
      <c r="E78" s="30"/>
      <c r="F78" s="30"/>
      <c r="G78" s="1" t="s">
        <v>5</v>
      </c>
      <c r="H78" s="10">
        <f>SUM(I78:O78)</f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30"/>
    </row>
    <row r="79" spans="1:16" ht="12.75" customHeight="1">
      <c r="A79" s="39"/>
      <c r="B79" s="36"/>
      <c r="C79" s="36"/>
      <c r="D79" s="37"/>
      <c r="E79" s="30"/>
      <c r="F79" s="30"/>
      <c r="G79" s="30" t="s">
        <v>6</v>
      </c>
      <c r="H79" s="29">
        <f>I79+J79+K79+L79+M79+N79+O79</f>
        <v>491109.88</v>
      </c>
      <c r="I79" s="29">
        <v>0</v>
      </c>
      <c r="J79" s="29">
        <v>0</v>
      </c>
      <c r="K79" s="29">
        <v>0</v>
      </c>
      <c r="L79" s="29">
        <v>0</v>
      </c>
      <c r="M79" s="29">
        <f>491111-1.12</f>
        <v>491109.88</v>
      </c>
      <c r="N79" s="29">
        <v>0</v>
      </c>
      <c r="O79" s="29">
        <v>0</v>
      </c>
      <c r="P79" s="30"/>
    </row>
    <row r="80" spans="1:16" ht="12.75">
      <c r="A80" s="39"/>
      <c r="B80" s="36"/>
      <c r="C80" s="36"/>
      <c r="D80" s="37"/>
      <c r="E80" s="30"/>
      <c r="F80" s="30"/>
      <c r="G80" s="30"/>
      <c r="H80" s="29"/>
      <c r="I80" s="29"/>
      <c r="J80" s="29"/>
      <c r="K80" s="29"/>
      <c r="L80" s="29"/>
      <c r="M80" s="29"/>
      <c r="N80" s="29"/>
      <c r="O80" s="29"/>
      <c r="P80" s="30"/>
    </row>
    <row r="81" spans="1:16" ht="25.5">
      <c r="A81" s="39"/>
      <c r="B81" s="36"/>
      <c r="C81" s="36"/>
      <c r="D81" s="37"/>
      <c r="E81" s="30"/>
      <c r="F81" s="30"/>
      <c r="G81" s="1" t="s">
        <v>7</v>
      </c>
      <c r="H81" s="10">
        <f>SUM(I81:O81)</f>
        <v>96136493.94</v>
      </c>
      <c r="I81" s="10">
        <v>2997738.82</v>
      </c>
      <c r="J81" s="10">
        <v>11139735</v>
      </c>
      <c r="K81" s="10">
        <f>11738306+4000000-50000</f>
        <v>15688306</v>
      </c>
      <c r="L81" s="10">
        <f>13353905.55-79267.55</f>
        <v>13274638</v>
      </c>
      <c r="M81" s="10">
        <f>15437598+1.12+467400</f>
        <v>15904999.12</v>
      </c>
      <c r="N81" s="10">
        <v>17854634</v>
      </c>
      <c r="O81" s="10">
        <v>19276443</v>
      </c>
      <c r="P81" s="30"/>
    </row>
    <row r="82" spans="1:16" ht="25.5">
      <c r="A82" s="39"/>
      <c r="B82" s="36"/>
      <c r="C82" s="36"/>
      <c r="D82" s="37"/>
      <c r="E82" s="30"/>
      <c r="F82" s="30"/>
      <c r="G82" s="1" t="s">
        <v>8</v>
      </c>
      <c r="H82" s="10">
        <f>SUM(I82:O82)</f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30"/>
    </row>
    <row r="83" spans="1:16" ht="12.75">
      <c r="A83" s="39">
        <v>10</v>
      </c>
      <c r="B83" s="35" t="s">
        <v>32</v>
      </c>
      <c r="C83" s="36"/>
      <c r="D83" s="37" t="s">
        <v>13</v>
      </c>
      <c r="E83" s="30" t="s">
        <v>34</v>
      </c>
      <c r="F83" s="30" t="s">
        <v>1</v>
      </c>
      <c r="G83" s="1" t="s">
        <v>3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f>N89+N88+N86+N85</f>
        <v>1455961</v>
      </c>
      <c r="O83" s="6">
        <f>SUM(O85+O86+O88+O89)</f>
        <v>0</v>
      </c>
      <c r="P83" s="30" t="s">
        <v>50</v>
      </c>
    </row>
    <row r="84" spans="1:16" ht="12.75">
      <c r="A84" s="39"/>
      <c r="B84" s="36"/>
      <c r="C84" s="36"/>
      <c r="D84" s="37"/>
      <c r="E84" s="30"/>
      <c r="F84" s="30"/>
      <c r="G84" s="1" t="s">
        <v>4</v>
      </c>
      <c r="H84" s="10"/>
      <c r="I84" s="10"/>
      <c r="J84" s="10"/>
      <c r="K84" s="10"/>
      <c r="L84" s="10"/>
      <c r="M84" s="10"/>
      <c r="N84" s="10"/>
      <c r="O84" s="10"/>
      <c r="P84" s="30"/>
    </row>
    <row r="85" spans="1:16" ht="25.5">
      <c r="A85" s="39"/>
      <c r="B85" s="36"/>
      <c r="C85" s="36"/>
      <c r="D85" s="37"/>
      <c r="E85" s="30"/>
      <c r="F85" s="30"/>
      <c r="G85" s="1" t="s">
        <v>5</v>
      </c>
      <c r="H85" s="10">
        <f>SUM(I85:O85)</f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30"/>
    </row>
    <row r="86" spans="1:16" ht="12.75" customHeight="1">
      <c r="A86" s="39"/>
      <c r="B86" s="36"/>
      <c r="C86" s="36"/>
      <c r="D86" s="37"/>
      <c r="E86" s="30"/>
      <c r="F86" s="30"/>
      <c r="G86" s="30" t="s">
        <v>6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30"/>
    </row>
    <row r="87" spans="1:16" ht="12.75">
      <c r="A87" s="39"/>
      <c r="B87" s="36"/>
      <c r="C87" s="36"/>
      <c r="D87" s="37"/>
      <c r="E87" s="30"/>
      <c r="F87" s="30"/>
      <c r="G87" s="30"/>
      <c r="H87" s="29"/>
      <c r="I87" s="29"/>
      <c r="J87" s="29"/>
      <c r="K87" s="29"/>
      <c r="L87" s="29"/>
      <c r="M87" s="29"/>
      <c r="N87" s="29"/>
      <c r="O87" s="29"/>
      <c r="P87" s="30"/>
    </row>
    <row r="88" spans="1:16" ht="25.5">
      <c r="A88" s="39"/>
      <c r="B88" s="36"/>
      <c r="C88" s="36"/>
      <c r="D88" s="37"/>
      <c r="E88" s="30"/>
      <c r="F88" s="30"/>
      <c r="G88" s="1" t="s">
        <v>7</v>
      </c>
      <c r="H88" s="10">
        <f>I88+J88+K88+L88+M88+N88+O88</f>
        <v>1455961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f>1542743-86782</f>
        <v>1455961</v>
      </c>
      <c r="O88" s="10">
        <v>0</v>
      </c>
      <c r="P88" s="30"/>
    </row>
    <row r="89" spans="1:16" ht="25.5">
      <c r="A89" s="39"/>
      <c r="B89" s="36"/>
      <c r="C89" s="36"/>
      <c r="D89" s="37"/>
      <c r="E89" s="30"/>
      <c r="F89" s="30"/>
      <c r="G89" s="1" t="s">
        <v>8</v>
      </c>
      <c r="H89" s="10">
        <f>SUM(I89:O89)</f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30"/>
    </row>
    <row r="90" spans="1:16" ht="12.75">
      <c r="A90" s="32">
        <v>11</v>
      </c>
      <c r="B90" s="35" t="s">
        <v>31</v>
      </c>
      <c r="C90" s="36"/>
      <c r="D90" s="37" t="s">
        <v>13</v>
      </c>
      <c r="E90" s="30" t="s">
        <v>34</v>
      </c>
      <c r="F90" s="30" t="s">
        <v>1</v>
      </c>
      <c r="G90" s="1" t="s">
        <v>3</v>
      </c>
      <c r="H90" s="6">
        <f aca="true" t="shared" si="9" ref="H90:O90">SUM(H92+H93+H95+H96)</f>
        <v>1574800</v>
      </c>
      <c r="I90" s="6">
        <f t="shared" si="9"/>
        <v>0</v>
      </c>
      <c r="J90" s="6">
        <f t="shared" si="9"/>
        <v>0</v>
      </c>
      <c r="K90" s="6">
        <f t="shared" si="9"/>
        <v>0</v>
      </c>
      <c r="L90" s="6">
        <f t="shared" si="9"/>
        <v>847900</v>
      </c>
      <c r="M90" s="6">
        <f t="shared" si="9"/>
        <v>726900</v>
      </c>
      <c r="N90" s="6">
        <f t="shared" si="9"/>
        <v>0</v>
      </c>
      <c r="O90" s="6">
        <f t="shared" si="9"/>
        <v>0</v>
      </c>
      <c r="P90" s="30" t="s">
        <v>51</v>
      </c>
    </row>
    <row r="91" spans="1:16" ht="12.75">
      <c r="A91" s="33"/>
      <c r="B91" s="36"/>
      <c r="C91" s="36"/>
      <c r="D91" s="37"/>
      <c r="E91" s="30"/>
      <c r="F91" s="30"/>
      <c r="G91" s="1" t="s">
        <v>4</v>
      </c>
      <c r="H91" s="10"/>
      <c r="I91" s="10"/>
      <c r="J91" s="10"/>
      <c r="K91" s="10"/>
      <c r="L91" s="10"/>
      <c r="M91" s="10"/>
      <c r="N91" s="10"/>
      <c r="O91" s="10"/>
      <c r="P91" s="30"/>
    </row>
    <row r="92" spans="1:16" ht="25.5">
      <c r="A92" s="33"/>
      <c r="B92" s="36"/>
      <c r="C92" s="36"/>
      <c r="D92" s="37"/>
      <c r="E92" s="30"/>
      <c r="F92" s="30"/>
      <c r="G92" s="1" t="s">
        <v>5</v>
      </c>
      <c r="H92" s="10">
        <f>SUM(I92:O92)</f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30"/>
    </row>
    <row r="93" spans="1:16" ht="12.75" customHeight="1">
      <c r="A93" s="33"/>
      <c r="B93" s="36"/>
      <c r="C93" s="36"/>
      <c r="D93" s="37"/>
      <c r="E93" s="30"/>
      <c r="F93" s="30"/>
      <c r="G93" s="30" t="s">
        <v>6</v>
      </c>
      <c r="H93" s="29">
        <f>I93+J93+K93+L93+M93+N93+O93</f>
        <v>806769</v>
      </c>
      <c r="I93" s="29">
        <v>0</v>
      </c>
      <c r="J93" s="29">
        <v>0</v>
      </c>
      <c r="K93" s="29">
        <v>0</v>
      </c>
      <c r="L93" s="29">
        <v>508740</v>
      </c>
      <c r="M93" s="29">
        <f>294000+4029</f>
        <v>298029</v>
      </c>
      <c r="N93" s="29">
        <v>0</v>
      </c>
      <c r="O93" s="29">
        <v>0</v>
      </c>
      <c r="P93" s="30"/>
    </row>
    <row r="94" spans="1:16" ht="12.75">
      <c r="A94" s="33"/>
      <c r="B94" s="36"/>
      <c r="C94" s="36"/>
      <c r="D94" s="37"/>
      <c r="E94" s="30"/>
      <c r="F94" s="30"/>
      <c r="G94" s="30"/>
      <c r="H94" s="29"/>
      <c r="I94" s="29"/>
      <c r="J94" s="29"/>
      <c r="K94" s="29"/>
      <c r="L94" s="29"/>
      <c r="M94" s="29"/>
      <c r="N94" s="29"/>
      <c r="O94" s="29"/>
      <c r="P94" s="30"/>
    </row>
    <row r="95" spans="1:16" ht="25.5">
      <c r="A95" s="33"/>
      <c r="B95" s="36"/>
      <c r="C95" s="36"/>
      <c r="D95" s="37"/>
      <c r="E95" s="30"/>
      <c r="F95" s="30"/>
      <c r="G95" s="1" t="s">
        <v>7</v>
      </c>
      <c r="H95" s="10">
        <f>SUM(I95:O95)</f>
        <v>768031</v>
      </c>
      <c r="I95" s="10">
        <v>0</v>
      </c>
      <c r="J95" s="10">
        <v>0</v>
      </c>
      <c r="K95" s="10">
        <v>0</v>
      </c>
      <c r="L95" s="10">
        <v>339160</v>
      </c>
      <c r="M95" s="10">
        <f>432900-4029</f>
        <v>428871</v>
      </c>
      <c r="N95" s="10">
        <v>0</v>
      </c>
      <c r="O95" s="10">
        <v>0</v>
      </c>
      <c r="P95" s="30"/>
    </row>
    <row r="96" spans="1:16" ht="93" customHeight="1">
      <c r="A96" s="34"/>
      <c r="B96" s="36"/>
      <c r="C96" s="36"/>
      <c r="D96" s="37"/>
      <c r="E96" s="30"/>
      <c r="F96" s="30"/>
      <c r="G96" s="1" t="s">
        <v>8</v>
      </c>
      <c r="H96" s="10">
        <f>SUM(I96:O96)</f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30"/>
    </row>
    <row r="97" spans="1:17" ht="12.75">
      <c r="A97" s="32">
        <v>12</v>
      </c>
      <c r="B97" s="35" t="s">
        <v>24</v>
      </c>
      <c r="C97" s="36"/>
      <c r="D97" s="37" t="s">
        <v>13</v>
      </c>
      <c r="E97" s="30" t="s">
        <v>34</v>
      </c>
      <c r="F97" s="30" t="s">
        <v>1</v>
      </c>
      <c r="G97" s="1" t="s">
        <v>3</v>
      </c>
      <c r="H97" s="6">
        <f aca="true" t="shared" si="10" ref="H97:O97">SUM(H99+H100+H102+H103)</f>
        <v>4118825.3600000003</v>
      </c>
      <c r="I97" s="6">
        <f t="shared" si="10"/>
        <v>127100</v>
      </c>
      <c r="J97" s="6">
        <f t="shared" si="10"/>
        <v>1246341.11</v>
      </c>
      <c r="K97" s="6">
        <f t="shared" si="10"/>
        <v>1372102.51</v>
      </c>
      <c r="L97" s="6">
        <f t="shared" si="10"/>
        <v>1176372.45</v>
      </c>
      <c r="M97" s="6">
        <f t="shared" si="10"/>
        <v>196909.29</v>
      </c>
      <c r="N97" s="6">
        <f t="shared" si="10"/>
        <v>0</v>
      </c>
      <c r="O97" s="6">
        <f t="shared" si="10"/>
        <v>0</v>
      </c>
      <c r="P97" s="30" t="s">
        <v>52</v>
      </c>
      <c r="Q97" s="38"/>
    </row>
    <row r="98" spans="1:17" ht="12.75">
      <c r="A98" s="33"/>
      <c r="B98" s="36"/>
      <c r="C98" s="36"/>
      <c r="D98" s="37"/>
      <c r="E98" s="30"/>
      <c r="F98" s="30"/>
      <c r="G98" s="1" t="s">
        <v>4</v>
      </c>
      <c r="H98" s="10"/>
      <c r="I98" s="10"/>
      <c r="J98" s="10"/>
      <c r="K98" s="10"/>
      <c r="L98" s="10"/>
      <c r="M98" s="10"/>
      <c r="N98" s="10"/>
      <c r="O98" s="10"/>
      <c r="P98" s="30"/>
      <c r="Q98" s="38"/>
    </row>
    <row r="99" spans="1:17" ht="25.5">
      <c r="A99" s="33"/>
      <c r="B99" s="36"/>
      <c r="C99" s="36"/>
      <c r="D99" s="37"/>
      <c r="E99" s="30"/>
      <c r="F99" s="30"/>
      <c r="G99" s="1" t="s">
        <v>5</v>
      </c>
      <c r="H99" s="10">
        <f>SUM(I99:O99)</f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30"/>
      <c r="Q99" s="38"/>
    </row>
    <row r="100" spans="1:17" ht="12.75" customHeight="1">
      <c r="A100" s="33"/>
      <c r="B100" s="36"/>
      <c r="C100" s="36"/>
      <c r="D100" s="37"/>
      <c r="E100" s="30"/>
      <c r="F100" s="30"/>
      <c r="G100" s="30" t="s">
        <v>6</v>
      </c>
      <c r="H100" s="29">
        <f>I100+J100+K100+L100+M100+N100+O100</f>
        <v>2357038</v>
      </c>
      <c r="I100" s="29">
        <v>124000</v>
      </c>
      <c r="J100" s="29">
        <v>88300</v>
      </c>
      <c r="K100" s="29">
        <f>472500+615100+139020</f>
        <v>1226620</v>
      </c>
      <c r="L100" s="29">
        <v>918118</v>
      </c>
      <c r="M100" s="29">
        <v>0</v>
      </c>
      <c r="N100" s="29">
        <v>0</v>
      </c>
      <c r="O100" s="29">
        <v>0</v>
      </c>
      <c r="P100" s="30"/>
      <c r="Q100" s="38"/>
    </row>
    <row r="101" spans="1:17" ht="12.75">
      <c r="A101" s="33"/>
      <c r="B101" s="36"/>
      <c r="C101" s="36"/>
      <c r="D101" s="37"/>
      <c r="E101" s="30"/>
      <c r="F101" s="30"/>
      <c r="G101" s="30"/>
      <c r="H101" s="29"/>
      <c r="I101" s="29"/>
      <c r="J101" s="29"/>
      <c r="K101" s="29"/>
      <c r="L101" s="29"/>
      <c r="M101" s="29"/>
      <c r="N101" s="29"/>
      <c r="O101" s="29"/>
      <c r="P101" s="30"/>
      <c r="Q101" s="38"/>
    </row>
    <row r="102" spans="1:17" ht="25.5">
      <c r="A102" s="33"/>
      <c r="B102" s="36"/>
      <c r="C102" s="36"/>
      <c r="D102" s="37"/>
      <c r="E102" s="30"/>
      <c r="F102" s="30"/>
      <c r="G102" s="1" t="s">
        <v>7</v>
      </c>
      <c r="H102" s="10">
        <f>SUM(I102:O102)</f>
        <v>1761787.36</v>
      </c>
      <c r="I102" s="10">
        <v>3100</v>
      </c>
      <c r="J102" s="10">
        <f>32091+351737.68+774212.43</f>
        <v>1158041.11</v>
      </c>
      <c r="K102" s="10">
        <f>42091+8411.51+94980</f>
        <v>145482.51</v>
      </c>
      <c r="L102" s="10">
        <v>258254.45</v>
      </c>
      <c r="M102" s="10">
        <f>206309.29-9400</f>
        <v>196909.29</v>
      </c>
      <c r="N102" s="10">
        <v>0</v>
      </c>
      <c r="O102" s="10">
        <f>N102</f>
        <v>0</v>
      </c>
      <c r="P102" s="30"/>
      <c r="Q102" s="38"/>
    </row>
    <row r="103" spans="1:17" ht="25.5">
      <c r="A103" s="34"/>
      <c r="B103" s="36"/>
      <c r="C103" s="36"/>
      <c r="D103" s="37"/>
      <c r="E103" s="30"/>
      <c r="F103" s="30"/>
      <c r="G103" s="1" t="s">
        <v>8</v>
      </c>
      <c r="H103" s="10">
        <f>SUM(I103:O103)</f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30"/>
      <c r="Q103" s="38"/>
    </row>
    <row r="104" spans="1:16" ht="12.75">
      <c r="A104" s="32">
        <v>13</v>
      </c>
      <c r="B104" s="35" t="s">
        <v>23</v>
      </c>
      <c r="C104" s="36"/>
      <c r="D104" s="37" t="s">
        <v>13</v>
      </c>
      <c r="E104" s="30" t="s">
        <v>34</v>
      </c>
      <c r="F104" s="30" t="s">
        <v>1</v>
      </c>
      <c r="G104" s="1" t="s">
        <v>3</v>
      </c>
      <c r="H104" s="6">
        <f aca="true" t="shared" si="11" ref="H104:O104">SUM(H106+H107+H109+H110)</f>
        <v>10360000</v>
      </c>
      <c r="I104" s="6">
        <f t="shared" si="11"/>
        <v>0</v>
      </c>
      <c r="J104" s="6">
        <f t="shared" si="11"/>
        <v>120000</v>
      </c>
      <c r="K104" s="6">
        <f t="shared" si="11"/>
        <v>9640000</v>
      </c>
      <c r="L104" s="6">
        <f t="shared" si="11"/>
        <v>150000</v>
      </c>
      <c r="M104" s="6">
        <f t="shared" si="11"/>
        <v>150000</v>
      </c>
      <c r="N104" s="6">
        <f t="shared" si="11"/>
        <v>150000</v>
      </c>
      <c r="O104" s="6">
        <f t="shared" si="11"/>
        <v>150000</v>
      </c>
      <c r="P104" s="30" t="s">
        <v>53</v>
      </c>
    </row>
    <row r="105" spans="1:16" ht="12.75">
      <c r="A105" s="33"/>
      <c r="B105" s="36"/>
      <c r="C105" s="36"/>
      <c r="D105" s="37"/>
      <c r="E105" s="30"/>
      <c r="F105" s="30"/>
      <c r="G105" s="1" t="s">
        <v>4</v>
      </c>
      <c r="H105" s="10"/>
      <c r="I105" s="10"/>
      <c r="J105" s="10"/>
      <c r="K105" s="10"/>
      <c r="L105" s="10"/>
      <c r="M105" s="10"/>
      <c r="N105" s="10"/>
      <c r="O105" s="10"/>
      <c r="P105" s="30"/>
    </row>
    <row r="106" spans="1:16" ht="25.5">
      <c r="A106" s="33"/>
      <c r="B106" s="36"/>
      <c r="C106" s="36"/>
      <c r="D106" s="37"/>
      <c r="E106" s="30"/>
      <c r="F106" s="30"/>
      <c r="G106" s="1" t="s">
        <v>5</v>
      </c>
      <c r="H106" s="10">
        <f>SUM(I106:O106)</f>
        <v>9000000</v>
      </c>
      <c r="I106" s="10">
        <v>0</v>
      </c>
      <c r="J106" s="10">
        <v>0</v>
      </c>
      <c r="K106" s="10">
        <v>9000000</v>
      </c>
      <c r="L106" s="10">
        <v>0</v>
      </c>
      <c r="M106" s="10">
        <v>0</v>
      </c>
      <c r="N106" s="10">
        <v>0</v>
      </c>
      <c r="O106" s="10">
        <v>0</v>
      </c>
      <c r="P106" s="30"/>
    </row>
    <row r="107" spans="1:16" ht="12.75" customHeight="1">
      <c r="A107" s="33"/>
      <c r="B107" s="36"/>
      <c r="C107" s="36"/>
      <c r="D107" s="37"/>
      <c r="E107" s="30"/>
      <c r="F107" s="30"/>
      <c r="G107" s="30" t="s">
        <v>6</v>
      </c>
      <c r="H107" s="29">
        <f>I107+J107+K107+L107+M107+N107+O107</f>
        <v>450000</v>
      </c>
      <c r="I107" s="29">
        <v>0</v>
      </c>
      <c r="J107" s="29">
        <v>0</v>
      </c>
      <c r="K107" s="29">
        <v>450000</v>
      </c>
      <c r="L107" s="29">
        <v>0</v>
      </c>
      <c r="M107" s="29">
        <v>0</v>
      </c>
      <c r="N107" s="29">
        <v>0</v>
      </c>
      <c r="O107" s="29">
        <v>0</v>
      </c>
      <c r="P107" s="30"/>
    </row>
    <row r="108" spans="1:16" ht="12.75">
      <c r="A108" s="33"/>
      <c r="B108" s="36"/>
      <c r="C108" s="36"/>
      <c r="D108" s="37"/>
      <c r="E108" s="30"/>
      <c r="F108" s="30"/>
      <c r="G108" s="30"/>
      <c r="H108" s="29"/>
      <c r="I108" s="29"/>
      <c r="J108" s="29"/>
      <c r="K108" s="29"/>
      <c r="L108" s="29"/>
      <c r="M108" s="29"/>
      <c r="N108" s="29"/>
      <c r="O108" s="29"/>
      <c r="P108" s="30"/>
    </row>
    <row r="109" spans="1:16" ht="25.5">
      <c r="A109" s="33"/>
      <c r="B109" s="36"/>
      <c r="C109" s="36"/>
      <c r="D109" s="37"/>
      <c r="E109" s="30"/>
      <c r="F109" s="30"/>
      <c r="G109" s="1" t="s">
        <v>7</v>
      </c>
      <c r="H109" s="10">
        <f>SUM(I109:O109)</f>
        <v>50000</v>
      </c>
      <c r="I109" s="10">
        <v>0</v>
      </c>
      <c r="J109" s="10">
        <v>0</v>
      </c>
      <c r="K109" s="10">
        <v>50000</v>
      </c>
      <c r="L109" s="10">
        <v>0</v>
      </c>
      <c r="M109" s="10">
        <v>0</v>
      </c>
      <c r="N109" s="10">
        <v>0</v>
      </c>
      <c r="O109" s="10">
        <v>0</v>
      </c>
      <c r="P109" s="30"/>
    </row>
    <row r="110" spans="1:16" ht="25.5">
      <c r="A110" s="34"/>
      <c r="B110" s="36"/>
      <c r="C110" s="36"/>
      <c r="D110" s="37"/>
      <c r="E110" s="30"/>
      <c r="F110" s="30"/>
      <c r="G110" s="1" t="s">
        <v>8</v>
      </c>
      <c r="H110" s="10">
        <f>SUM(I110:O110)</f>
        <v>860000</v>
      </c>
      <c r="I110" s="10">
        <v>0</v>
      </c>
      <c r="J110" s="10">
        <v>120000</v>
      </c>
      <c r="K110" s="10">
        <v>140000</v>
      </c>
      <c r="L110" s="10">
        <v>150000</v>
      </c>
      <c r="M110" s="10">
        <v>150000</v>
      </c>
      <c r="N110" s="10">
        <v>150000</v>
      </c>
      <c r="O110" s="10">
        <v>150000</v>
      </c>
      <c r="P110" s="30"/>
    </row>
    <row r="111" spans="1:16" s="4" customFormat="1" ht="12.75">
      <c r="A111" s="31"/>
      <c r="B111" s="28" t="s">
        <v>0</v>
      </c>
      <c r="C111" s="28"/>
      <c r="D111" s="28"/>
      <c r="E111" s="28"/>
      <c r="F111" s="28"/>
      <c r="G111" s="11" t="s">
        <v>9</v>
      </c>
      <c r="H111" s="6">
        <f>SUM(I111:O111)</f>
        <v>120981529.07</v>
      </c>
      <c r="I111" s="6">
        <f>SUM(I114:I116)</f>
        <v>4017338.82</v>
      </c>
      <c r="J111" s="6">
        <f aca="true" t="shared" si="12" ref="J111:O111">SUM(J114:J116)</f>
        <v>13354338.43</v>
      </c>
      <c r="K111" s="6">
        <f>SUM(K113:K116)</f>
        <v>27579908.509999998</v>
      </c>
      <c r="L111" s="6">
        <f>SUM(L114:L116)</f>
        <v>15933910.45</v>
      </c>
      <c r="M111" s="6">
        <f t="shared" si="12"/>
        <v>18015688.86</v>
      </c>
      <c r="N111" s="6">
        <f>SUM(N114:N116)</f>
        <v>22123901</v>
      </c>
      <c r="O111" s="6">
        <f t="shared" si="12"/>
        <v>19956443</v>
      </c>
      <c r="P111" s="28"/>
    </row>
    <row r="112" spans="1:16" s="4" customFormat="1" ht="25.5">
      <c r="A112" s="31"/>
      <c r="B112" s="28"/>
      <c r="C112" s="28"/>
      <c r="D112" s="28"/>
      <c r="E112" s="28"/>
      <c r="F112" s="28"/>
      <c r="G112" s="11" t="s">
        <v>4</v>
      </c>
      <c r="H112" s="6"/>
      <c r="I112" s="6"/>
      <c r="J112" s="6"/>
      <c r="K112" s="6"/>
      <c r="L112" s="6"/>
      <c r="M112" s="6"/>
      <c r="N112" s="6"/>
      <c r="O112" s="6"/>
      <c r="P112" s="28"/>
    </row>
    <row r="113" spans="1:16" s="4" customFormat="1" ht="25.5">
      <c r="A113" s="31"/>
      <c r="B113" s="28"/>
      <c r="C113" s="28"/>
      <c r="D113" s="28"/>
      <c r="E113" s="28"/>
      <c r="F113" s="28"/>
      <c r="G113" s="11" t="s">
        <v>5</v>
      </c>
      <c r="H113" s="6">
        <f aca="true" t="shared" si="13" ref="H113:O114">+H70+H63+H55+H40+H25+H18+H11+H78+H32+H99+H106+H92</f>
        <v>9000000</v>
      </c>
      <c r="I113" s="6">
        <f t="shared" si="13"/>
        <v>0</v>
      </c>
      <c r="J113" s="6">
        <f t="shared" si="13"/>
        <v>0</v>
      </c>
      <c r="K113" s="6">
        <f t="shared" si="13"/>
        <v>9000000</v>
      </c>
      <c r="L113" s="6">
        <f t="shared" si="13"/>
        <v>0</v>
      </c>
      <c r="M113" s="6">
        <f t="shared" si="13"/>
        <v>0</v>
      </c>
      <c r="N113" s="6">
        <f t="shared" si="13"/>
        <v>0</v>
      </c>
      <c r="O113" s="6">
        <f t="shared" si="13"/>
        <v>0</v>
      </c>
      <c r="P113" s="28"/>
    </row>
    <row r="114" spans="1:19" s="4" customFormat="1" ht="25.5">
      <c r="A114" s="31"/>
      <c r="B114" s="28"/>
      <c r="C114" s="28"/>
      <c r="D114" s="28"/>
      <c r="E114" s="28"/>
      <c r="F114" s="28"/>
      <c r="G114" s="11" t="s">
        <v>6</v>
      </c>
      <c r="H114" s="6">
        <f>+H71+H64+H56+H41+H26+H19+H12+H79+H33+H100+H107+H93</f>
        <v>5642916.88</v>
      </c>
      <c r="I114" s="6">
        <f t="shared" si="13"/>
        <v>124000</v>
      </c>
      <c r="J114" s="6">
        <f t="shared" si="13"/>
        <v>88300</v>
      </c>
      <c r="K114" s="6">
        <f t="shared" si="13"/>
        <v>1696620</v>
      </c>
      <c r="L114" s="6">
        <f>+L71+L64+L56+L41+L26+L19+L12+L79+L33+L100+L107+L93</f>
        <v>1426858</v>
      </c>
      <c r="M114" s="6">
        <f t="shared" si="13"/>
        <v>789138.88</v>
      </c>
      <c r="N114" s="6">
        <f t="shared" si="13"/>
        <v>1518000</v>
      </c>
      <c r="O114" s="6">
        <f t="shared" si="13"/>
        <v>0</v>
      </c>
      <c r="P114" s="28"/>
      <c r="S114" s="24"/>
    </row>
    <row r="115" spans="1:16" s="4" customFormat="1" ht="25.5">
      <c r="A115" s="31"/>
      <c r="B115" s="28"/>
      <c r="C115" s="28"/>
      <c r="D115" s="28"/>
      <c r="E115" s="28"/>
      <c r="F115" s="28"/>
      <c r="G115" s="11" t="s">
        <v>7</v>
      </c>
      <c r="H115" s="6">
        <f>H14+H21+H28+H35+H51+H58+H66+H73+H81+H88+H95+H102+H109</f>
        <v>103639112.19</v>
      </c>
      <c r="I115" s="6">
        <f aca="true" t="shared" si="14" ref="I115:N115">I14+I21+I28+I35+I51+I58+I66+I73+I81+I88+I95+I102+I109</f>
        <v>3463338.82</v>
      </c>
      <c r="J115" s="6">
        <f t="shared" si="14"/>
        <v>12696038.43</v>
      </c>
      <c r="K115" s="6">
        <f t="shared" si="14"/>
        <v>16383788.51</v>
      </c>
      <c r="L115" s="6">
        <f t="shared" si="14"/>
        <v>14207052.45</v>
      </c>
      <c r="M115" s="6">
        <f t="shared" si="14"/>
        <v>16926549.98</v>
      </c>
      <c r="N115" s="6">
        <f t="shared" si="14"/>
        <v>20305901</v>
      </c>
      <c r="O115" s="6">
        <f>O14+O21+O28+O35+O51+O58+O66+O73+O81+O95+O102+O109</f>
        <v>19656443</v>
      </c>
      <c r="P115" s="28"/>
    </row>
    <row r="116" spans="1:16" s="4" customFormat="1" ht="38.25">
      <c r="A116" s="31"/>
      <c r="B116" s="28"/>
      <c r="C116" s="28"/>
      <c r="D116" s="28"/>
      <c r="E116" s="28"/>
      <c r="F116" s="28"/>
      <c r="G116" s="11" t="s">
        <v>8</v>
      </c>
      <c r="H116" s="6">
        <f>SUM(I116:O116)</f>
        <v>2699500</v>
      </c>
      <c r="I116" s="6">
        <f>I15+I22+I29+I36+I52+I59+I67+I74+I82+I96+I103+I110</f>
        <v>430000</v>
      </c>
      <c r="J116" s="6">
        <f aca="true" t="shared" si="15" ref="J116:O116">J15+J22+J29+J36+J52+J59+J67+J74+J82+J96+J103+J110</f>
        <v>570000</v>
      </c>
      <c r="K116" s="6">
        <f t="shared" si="15"/>
        <v>499500</v>
      </c>
      <c r="L116" s="6">
        <f t="shared" si="15"/>
        <v>300000</v>
      </c>
      <c r="M116" s="6">
        <f t="shared" si="15"/>
        <v>300000</v>
      </c>
      <c r="N116" s="6">
        <f t="shared" si="15"/>
        <v>300000</v>
      </c>
      <c r="O116" s="6">
        <f t="shared" si="15"/>
        <v>300000</v>
      </c>
      <c r="P116" s="28"/>
    </row>
    <row r="117" spans="2:16" ht="12.75">
      <c r="B117" s="2"/>
      <c r="C117" s="2"/>
      <c r="D117" s="2"/>
      <c r="E117" s="2"/>
      <c r="F117" s="2"/>
      <c r="G117" s="2"/>
      <c r="H117" s="25"/>
      <c r="I117" s="2"/>
      <c r="J117" s="2"/>
      <c r="K117" s="2"/>
      <c r="L117" s="2"/>
      <c r="M117" s="2"/>
      <c r="N117" s="2"/>
      <c r="O117" s="2"/>
      <c r="P117" s="2"/>
    </row>
    <row r="118" spans="2:23" ht="12.75">
      <c r="B118" s="2"/>
      <c r="C118" s="2"/>
      <c r="D118" s="2"/>
      <c r="E118" s="2"/>
      <c r="F118" s="2"/>
      <c r="G118" s="2"/>
      <c r="H118" s="2"/>
      <c r="I118" s="2"/>
      <c r="J118" s="2"/>
      <c r="K118" s="25"/>
      <c r="L118" s="25"/>
      <c r="M118" s="25"/>
      <c r="N118" s="2"/>
      <c r="O118" s="25"/>
      <c r="P118" s="2"/>
      <c r="Q118" s="2"/>
      <c r="R118" s="2"/>
      <c r="S118" s="2"/>
      <c r="T118" s="2"/>
      <c r="U118" s="2"/>
      <c r="V118" s="2"/>
      <c r="W118" s="2"/>
    </row>
    <row r="119" spans="10:13" ht="12.75">
      <c r="J119" s="2"/>
      <c r="K119" s="26"/>
      <c r="L119" s="26"/>
      <c r="M119" s="26"/>
    </row>
    <row r="120" spans="11:16" ht="12.75">
      <c r="K120" s="26"/>
      <c r="L120" s="26"/>
      <c r="M120" s="26"/>
      <c r="P120" s="26"/>
    </row>
    <row r="121" spans="14:16" ht="12.75">
      <c r="N121" s="26"/>
      <c r="O121" s="26"/>
      <c r="P121" s="26"/>
    </row>
    <row r="122" ht="12.75">
      <c r="L122" s="26"/>
    </row>
    <row r="123" ht="12.75">
      <c r="N123" s="26"/>
    </row>
    <row r="124" ht="12.75">
      <c r="M124" s="26"/>
    </row>
    <row r="125" ht="12.75">
      <c r="M125" s="26"/>
    </row>
    <row r="126" ht="12.75">
      <c r="M126" s="26"/>
    </row>
    <row r="127" ht="12.75">
      <c r="M127" s="26"/>
    </row>
    <row r="128" ht="12.75">
      <c r="M128" s="26"/>
    </row>
    <row r="129" ht="12.75">
      <c r="M129" s="26"/>
    </row>
    <row r="130" ht="12.75"/>
    <row r="131" ht="12.75"/>
    <row r="132" ht="12.75"/>
    <row r="133" ht="12.75"/>
    <row r="134" ht="12.75"/>
    <row r="135" ht="12.75"/>
    <row r="136" ht="12.75"/>
  </sheetData>
  <sheetProtection/>
  <mergeCells count="207">
    <mergeCell ref="B1:P3"/>
    <mergeCell ref="B4:P4"/>
    <mergeCell ref="B6:C6"/>
    <mergeCell ref="B7:C7"/>
    <mergeCell ref="A8:P8"/>
    <mergeCell ref="A9:A15"/>
    <mergeCell ref="B9:C15"/>
    <mergeCell ref="D9:D15"/>
    <mergeCell ref="E9:E15"/>
    <mergeCell ref="F9:F15"/>
    <mergeCell ref="P9:P15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6:A22"/>
    <mergeCell ref="B16:C22"/>
    <mergeCell ref="D16:D22"/>
    <mergeCell ref="E16:E22"/>
    <mergeCell ref="F16:F22"/>
    <mergeCell ref="P16:P22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A23:A29"/>
    <mergeCell ref="B23:C29"/>
    <mergeCell ref="D23:D29"/>
    <mergeCell ref="E23:E29"/>
    <mergeCell ref="F23:F29"/>
    <mergeCell ref="P23:P29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I33:I34"/>
    <mergeCell ref="J33:J34"/>
    <mergeCell ref="K33:K34"/>
    <mergeCell ref="L33:L34"/>
    <mergeCell ref="M33:M34"/>
    <mergeCell ref="N33:N34"/>
    <mergeCell ref="O33:O34"/>
    <mergeCell ref="A37:P37"/>
    <mergeCell ref="A30:A36"/>
    <mergeCell ref="B30:C36"/>
    <mergeCell ref="D30:D36"/>
    <mergeCell ref="E30:E36"/>
    <mergeCell ref="F30:F36"/>
    <mergeCell ref="P30:P36"/>
    <mergeCell ref="G33:G34"/>
    <mergeCell ref="H33:H34"/>
    <mergeCell ref="A38:A52"/>
    <mergeCell ref="B38:C52"/>
    <mergeCell ref="D38:D52"/>
    <mergeCell ref="E38:E52"/>
    <mergeCell ref="F38:F52"/>
    <mergeCell ref="G38:G47"/>
    <mergeCell ref="H38:H47"/>
    <mergeCell ref="I38:I39"/>
    <mergeCell ref="J38:J39"/>
    <mergeCell ref="K38:K39"/>
    <mergeCell ref="L38:L39"/>
    <mergeCell ref="M38:M39"/>
    <mergeCell ref="N38:N39"/>
    <mergeCell ref="O38:O39"/>
    <mergeCell ref="P38:P52"/>
    <mergeCell ref="A53:A59"/>
    <mergeCell ref="B53:C59"/>
    <mergeCell ref="D53:D59"/>
    <mergeCell ref="E53:E59"/>
    <mergeCell ref="F53:F59"/>
    <mergeCell ref="P53:P59"/>
    <mergeCell ref="G56:G57"/>
    <mergeCell ref="E61:E67"/>
    <mergeCell ref="F61:F67"/>
    <mergeCell ref="P61:P67"/>
    <mergeCell ref="G64:G65"/>
    <mergeCell ref="H56:H57"/>
    <mergeCell ref="I56:I57"/>
    <mergeCell ref="J56:J57"/>
    <mergeCell ref="K56:K57"/>
    <mergeCell ref="L56:L57"/>
    <mergeCell ref="M56:M57"/>
    <mergeCell ref="J64:J65"/>
    <mergeCell ref="K64:K65"/>
    <mergeCell ref="L64:L65"/>
    <mergeCell ref="M64:M65"/>
    <mergeCell ref="N56:N57"/>
    <mergeCell ref="O56:O57"/>
    <mergeCell ref="A60:P60"/>
    <mergeCell ref="A61:A67"/>
    <mergeCell ref="B61:C67"/>
    <mergeCell ref="D61:D67"/>
    <mergeCell ref="O71:O72"/>
    <mergeCell ref="N64:N65"/>
    <mergeCell ref="O64:O65"/>
    <mergeCell ref="A68:A74"/>
    <mergeCell ref="B68:C74"/>
    <mergeCell ref="D68:D74"/>
    <mergeCell ref="E68:E74"/>
    <mergeCell ref="F68:F74"/>
    <mergeCell ref="H64:H65"/>
    <mergeCell ref="I64:I65"/>
    <mergeCell ref="I79:I80"/>
    <mergeCell ref="P68:P74"/>
    <mergeCell ref="G71:G72"/>
    <mergeCell ref="H71:H72"/>
    <mergeCell ref="I71:I72"/>
    <mergeCell ref="J71:J72"/>
    <mergeCell ref="K71:K72"/>
    <mergeCell ref="L71:L72"/>
    <mergeCell ref="M71:M72"/>
    <mergeCell ref="N71:N72"/>
    <mergeCell ref="O79:O80"/>
    <mergeCell ref="A75:P75"/>
    <mergeCell ref="A76:A82"/>
    <mergeCell ref="B76:C82"/>
    <mergeCell ref="D76:D82"/>
    <mergeCell ref="E76:E82"/>
    <mergeCell ref="F76:F82"/>
    <mergeCell ref="P76:P82"/>
    <mergeCell ref="G79:G80"/>
    <mergeCell ref="H79:H80"/>
    <mergeCell ref="P83:P89"/>
    <mergeCell ref="G86:G87"/>
    <mergeCell ref="H86:H87"/>
    <mergeCell ref="I86:I87"/>
    <mergeCell ref="J86:J87"/>
    <mergeCell ref="J79:J80"/>
    <mergeCell ref="K79:K80"/>
    <mergeCell ref="L79:L80"/>
    <mergeCell ref="M79:M80"/>
    <mergeCell ref="N79:N80"/>
    <mergeCell ref="A90:A96"/>
    <mergeCell ref="B90:C96"/>
    <mergeCell ref="D90:D96"/>
    <mergeCell ref="E90:E96"/>
    <mergeCell ref="F90:F96"/>
    <mergeCell ref="A83:A89"/>
    <mergeCell ref="B83:C89"/>
    <mergeCell ref="D83:D89"/>
    <mergeCell ref="E83:E89"/>
    <mergeCell ref="F83:F89"/>
    <mergeCell ref="O93:O94"/>
    <mergeCell ref="K86:K87"/>
    <mergeCell ref="L86:L87"/>
    <mergeCell ref="M86:M87"/>
    <mergeCell ref="N86:N87"/>
    <mergeCell ref="O86:O87"/>
    <mergeCell ref="P97:P103"/>
    <mergeCell ref="P90:P96"/>
    <mergeCell ref="G93:G94"/>
    <mergeCell ref="H93:H94"/>
    <mergeCell ref="I93:I94"/>
    <mergeCell ref="J93:J94"/>
    <mergeCell ref="K93:K94"/>
    <mergeCell ref="L93:L94"/>
    <mergeCell ref="M93:M94"/>
    <mergeCell ref="N93:N94"/>
    <mergeCell ref="L100:L101"/>
    <mergeCell ref="M100:M101"/>
    <mergeCell ref="N100:N101"/>
    <mergeCell ref="O100:O101"/>
    <mergeCell ref="A97:A103"/>
    <mergeCell ref="B97:C103"/>
    <mergeCell ref="D97:D103"/>
    <mergeCell ref="E97:E103"/>
    <mergeCell ref="F97:F103"/>
    <mergeCell ref="G107:G108"/>
    <mergeCell ref="H107:H108"/>
    <mergeCell ref="I107:I108"/>
    <mergeCell ref="J107:J108"/>
    <mergeCell ref="Q97:Q103"/>
    <mergeCell ref="G100:G101"/>
    <mergeCell ref="H100:H101"/>
    <mergeCell ref="I100:I101"/>
    <mergeCell ref="J100:J101"/>
    <mergeCell ref="K100:K101"/>
    <mergeCell ref="A111:A116"/>
    <mergeCell ref="B111:F116"/>
    <mergeCell ref="A104:A110"/>
    <mergeCell ref="B104:C110"/>
    <mergeCell ref="D104:D110"/>
    <mergeCell ref="E104:E110"/>
    <mergeCell ref="F104:F110"/>
    <mergeCell ref="P111:P116"/>
    <mergeCell ref="K107:K108"/>
    <mergeCell ref="L107:L108"/>
    <mergeCell ref="M107:M108"/>
    <mergeCell ref="N107:N108"/>
    <mergeCell ref="O107:O108"/>
    <mergeCell ref="P104:P1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rowBreaks count="2" manualBreakCount="2">
    <brk id="36" max="15" man="1"/>
    <brk id="74" max="15" man="1"/>
  </rowBreaks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2019-12-04T06:53:56Z</cp:lastPrinted>
  <dcterms:created xsi:type="dcterms:W3CDTF">2012-09-11T11:25:31Z</dcterms:created>
  <dcterms:modified xsi:type="dcterms:W3CDTF">2019-12-04T07:50:24Z</dcterms:modified>
  <cp:category/>
  <cp:version/>
  <cp:contentType/>
  <cp:contentStatus/>
</cp:coreProperties>
</file>