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 (2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<sst xmlns="http://schemas.openxmlformats.org/spreadsheetml/2006/main" count="651" uniqueCount="255">
  <si>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</si>
  <si>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</si>
  <si>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</si>
  <si>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</si>
  <si>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</si>
  <si>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</si>
  <si>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</si>
  <si>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</si>
  <si>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</si>
  <si>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</si>
  <si>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</si>
  <si>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</si>
  <si>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</si>
  <si>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</si>
  <si>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</si>
  <si>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</si>
  <si>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</si>
  <si>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</si>
  <si>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</si>
  <si>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</si>
  <si>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</si>
  <si>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</si>
  <si>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</si>
  <si>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</si>
  <si>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</si>
  <si>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</si>
  <si>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</si>
  <si>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</si>
  <si>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</si>
  <si>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</si>
  <si>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</si>
  <si>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</si>
  <si>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</si>
  <si>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</si>
  <si>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</si>
  <si>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</si>
  <si>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</si>
  <si>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</si>
  <si>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</si>
  <si>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</si>
  <si>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</si>
  <si>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</si>
  <si>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</si>
  <si>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</si>
  <si>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</si>
  <si>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</si>
  <si>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</si>
  <si>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</si>
  <si>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</si>
  <si>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</si>
  <si>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</si>
  <si>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</si>
  <si>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</si>
  <si>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</si>
  <si>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</si>
  <si>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</si>
  <si>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</si>
  <si>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</si>
  <si>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</si>
  <si>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</si>
  <si>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</si>
  <si>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</si>
  <si>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</si>
  <si>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</si>
  <si>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</si>
  <si>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</si>
  <si>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</si>
  <si>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</si>
  <si>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</si>
  <si>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</si>
  <si>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</si>
  <si>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</si>
  <si>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</si>
  <si>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</si>
  <si>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</si>
  <si>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</si>
  <si>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</si>
  <si>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</si>
  <si>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</si>
  <si>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</si>
  <si>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</si>
  <si>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</si>
  <si>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</si>
  <si>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</si>
  <si>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</si>
  <si>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</si>
  <si>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</si>
  <si>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</si>
  <si>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</si>
  <si>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</si>
  <si>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</si>
  <si>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</si>
  <si>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</si>
  <si>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</si>
  <si>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</si>
  <si>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</si>
  <si>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</si>
  <si>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</si>
  <si>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</si>
  <si>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</si>
  <si>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</si>
  <si>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</si>
  <si>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</si>
  <si>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</si>
  <si>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</si>
  <si>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</si>
  <si>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</si>
  <si>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</si>
  <si>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</si>
  <si>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</si>
  <si>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</si>
  <si>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</si>
  <si>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</si>
  <si>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</si>
  <si>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</si>
  <si>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</si>
  <si>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</si>
  <si>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</si>
  <si>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</si>
  <si>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</si>
  <si>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</si>
  <si>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</si>
  <si>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</si>
  <si>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</si>
  <si>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</si>
  <si>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</si>
  <si>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</si>
  <si>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</si>
  <si>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</si>
  <si>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</si>
  <si>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</si>
  <si>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</si>
  <si>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</si>
  <si>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</si>
  <si>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</si>
  <si>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</si>
  <si>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</si>
  <si>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</si>
  <si>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</si>
  <si>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</si>
  <si>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</si>
  <si>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</si>
  <si>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</si>
  <si>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</si>
  <si>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</si>
  <si>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</si>
  <si>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</si>
  <si>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</si>
  <si>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</si>
  <si>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</si>
  <si>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</si>
  <si>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</si>
  <si>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</si>
  <si>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</si>
  <si>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</si>
  <si>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</si>
  <si>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</si>
  <si>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</si>
  <si>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</si>
  <si>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</si>
  <si>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</si>
  <si>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</si>
  <si>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</si>
  <si>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</si>
  <si>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</si>
  <si>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</si>
  <si>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</si>
  <si>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</si>
  <si>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</si>
  <si>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</si>
  <si>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</si>
  <si>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</si>
  <si>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</si>
  <si>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</si>
  <si>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</si>
  <si>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</si>
  <si>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</si>
  <si>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</si>
  <si>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</si>
  <si>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</si>
  <si>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</si>
  <si>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</si>
  <si>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</si>
  <si>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</si>
  <si>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</si>
  <si>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</si>
  <si>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</si>
  <si>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</si>
  <si>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</si>
  <si>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</si>
  <si>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</si>
  <si>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</si>
  <si>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</si>
  <si>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</si>
  <si>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</si>
  <si>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</si>
  <si>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</si>
  <si>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</si>
  <si>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</si>
  <si>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</si>
  <si>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</si>
  <si>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</si>
  <si>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</si>
  <si>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</si>
  <si>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</si>
  <si>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</si>
  <si>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</si>
  <si>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</si>
  <si>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</si>
  <si>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</si>
  <si>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</si>
  <si>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</si>
  <si>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</si>
  <si>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</si>
  <si>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</si>
  <si>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</si>
  <si>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</si>
  <si>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</si>
  <si>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</si>
  <si>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</si>
  <si>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</si>
  <si>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</si>
  <si>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</si>
  <si>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</si>
  <si>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</si>
  <si>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</si>
  <si>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</si>
  <si>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</si>
  <si>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</si>
  <si>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</si>
  <si>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</si>
  <si>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</si>
  <si>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</si>
  <si>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</si>
  <si>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</si>
  <si>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</si>
  <si>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</si>
  <si>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</si>
  <si>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</si>
  <si>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</si>
  <si>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</si>
  <si>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</si>
  <si>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2020год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</si>
  <si>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</si>
  <si>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</si>
  <si>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</si>
  <si>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к решению сессии шестого созыва Собрания депутатов №170 от 20   декабря 2019 года</t>
  </si>
  <si>
    <t>к решению сессии шестого созыва Собрания депутатов № 185 от 21 февраля 2020 года</t>
  </si>
  <si>
    <t>Приложение № 10</t>
  </si>
  <si>
    <t>Приложение № 9</t>
  </si>
  <si>
    <t>Приложение № 14</t>
  </si>
  <si>
    <t>к решению сессии шестого созыва Собрания депутатов № 237 от 26  июня 2020 года</t>
  </si>
  <si>
    <t>Приложение № 17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</si>
  <si>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</si>
  <si>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к решению сессии шестого созыва Собрания депутатов № 255 от 25  сентября 2020 года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</si>
</sst>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left" vertical="center"/>
    </xf>
    <xf numFmtId="4" fontId="0" fillId="0" borderId="3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4" fontId="19" fillId="0" borderId="31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2" xfId="0" applyNumberFormat="1" applyFont="1" applyFill="1" applyBorder="1" applyAlignment="1">
      <alignment/>
    </xf>
    <xf numFmtId="4" fontId="19" fillId="0" borderId="33" xfId="0" applyNumberFormat="1" applyFont="1" applyBorder="1" applyAlignment="1">
      <alignment/>
    </xf>
    <xf numFmtId="0" fontId="37" fillId="0" borderId="34" xfId="0" applyFont="1" applyBorder="1" applyAlignment="1">
      <alignment/>
    </xf>
    <xf numFmtId="4" fontId="32" fillId="0" borderId="30" xfId="0" applyNumberFormat="1" applyFont="1" applyBorder="1" applyAlignment="1">
      <alignment horizontal="center"/>
    </xf>
    <xf numFmtId="4" fontId="32" fillId="0" borderId="26" xfId="0" applyNumberFormat="1" applyFont="1" applyBorder="1" applyAlignment="1">
      <alignment horizontal="center"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37" borderId="36" xfId="0" applyNumberFormat="1" applyFont="1" applyFill="1" applyBorder="1" applyAlignment="1" applyProtection="1">
      <alignment horizontal="center" vertical="top"/>
      <protection/>
    </xf>
    <xf numFmtId="0" fontId="5" fillId="37" borderId="36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9" fontId="5" fillId="0" borderId="40" xfId="0" applyNumberFormat="1" applyFont="1" applyFill="1" applyBorder="1" applyAlignment="1" applyProtection="1">
      <alignment horizontal="center" vertical="top"/>
      <protection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8" xfId="0" applyNumberFormat="1" applyFont="1" applyFill="1" applyBorder="1" applyAlignment="1" applyProtection="1">
      <alignment horizontal="center" vertical="top"/>
      <protection/>
    </xf>
    <xf numFmtId="176" fontId="6" fillId="0" borderId="41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4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8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6" xfId="0" applyNumberFormat="1" applyFont="1" applyFill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8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47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8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8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49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Fon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51" xfId="0" applyBorder="1" applyAlignment="1">
      <alignment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1"/>
      <c r="B1" s="441"/>
      <c r="C1" s="441"/>
      <c r="D1" s="441"/>
      <c r="E1" s="441"/>
      <c r="F1" s="441"/>
      <c r="G1" s="441"/>
      <c r="H1" s="441"/>
    </row>
    <row r="2" spans="1:8" ht="12.75" customHeight="1">
      <c r="A2" s="441"/>
      <c r="B2" s="441"/>
      <c r="C2" s="441"/>
      <c r="D2" s="441"/>
      <c r="E2" s="441"/>
      <c r="F2" s="441"/>
      <c r="G2" s="441"/>
      <c r="H2" s="441"/>
    </row>
    <row r="3" spans="1:8" ht="12.75">
      <c r="A3" s="442"/>
      <c r="B3" s="442"/>
      <c r="C3" s="442"/>
      <c r="D3" s="442"/>
      <c r="E3" s="442"/>
      <c r="F3" s="442"/>
      <c r="G3" s="442"/>
      <c r="H3" s="442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45" t="s">
        <v>227</v>
      </c>
      <c r="B5" s="445"/>
      <c r="C5" s="445"/>
      <c r="D5" s="445"/>
      <c r="E5" s="445"/>
      <c r="F5" s="445"/>
      <c r="G5" s="445"/>
      <c r="H5" s="445"/>
    </row>
    <row r="6" spans="1:9" ht="16.5" customHeight="1">
      <c r="A6" s="443" t="str">
        <f>ДифНорматив!B6</f>
        <v>Наименование муниципального образования</v>
      </c>
      <c r="B6" s="443" t="s">
        <v>91</v>
      </c>
      <c r="C6" s="446" t="s">
        <v>90</v>
      </c>
      <c r="D6" s="447"/>
      <c r="E6" s="447"/>
      <c r="F6" s="447"/>
      <c r="G6" s="447"/>
      <c r="H6" s="447"/>
      <c r="I6" s="448"/>
    </row>
    <row r="7" spans="1:9" ht="159" customHeight="1">
      <c r="A7" s="444"/>
      <c r="B7" s="444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1"/>
      <c r="E1" s="441"/>
      <c r="F1" s="441"/>
      <c r="G1" s="441"/>
      <c r="H1" s="441"/>
      <c r="I1" s="301"/>
      <c r="J1" s="301"/>
      <c r="K1" s="138"/>
    </row>
    <row r="2" spans="1:11" ht="12.75" customHeight="1">
      <c r="A2" s="150"/>
      <c r="B2" s="150"/>
      <c r="C2" s="150"/>
      <c r="D2" s="441"/>
      <c r="E2" s="441"/>
      <c r="F2" s="441"/>
      <c r="G2" s="441"/>
      <c r="H2" s="441"/>
      <c r="I2" s="301"/>
      <c r="J2" s="301"/>
      <c r="K2" s="138"/>
    </row>
    <row r="3" spans="1:11" ht="12.75">
      <c r="A3" s="150"/>
      <c r="B3" s="150"/>
      <c r="C3" s="150"/>
      <c r="D3" s="442"/>
      <c r="E3" s="442"/>
      <c r="F3" s="442"/>
      <c r="G3" s="442"/>
      <c r="H3" s="442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0" t="s">
        <v>87</v>
      </c>
      <c r="B5" s="480"/>
      <c r="C5" s="480"/>
      <c r="D5" s="480"/>
      <c r="E5" s="480"/>
      <c r="F5" s="480"/>
      <c r="G5" s="480"/>
      <c r="H5" s="480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494">
        <f>SUM(K8:L8)</f>
        <v>1000000</v>
      </c>
      <c r="L9" s="494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1" t="s">
        <v>76</v>
      </c>
      <c r="B22" s="492"/>
      <c r="C22" s="493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498"/>
      <c r="C2" s="499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1" t="s">
        <v>232</v>
      </c>
      <c r="C6" s="502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0" t="s">
        <v>108</v>
      </c>
      <c r="C8" s="500"/>
      <c r="D8" s="500"/>
      <c r="E8" s="500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03" t="s">
        <v>236</v>
      </c>
      <c r="B19" s="503"/>
      <c r="C19" s="503"/>
      <c r="D19" s="503"/>
      <c r="E19" s="503"/>
      <c r="F19" s="503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495" t="s">
        <v>233</v>
      </c>
      <c r="E41" s="496"/>
      <c r="F41" s="497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68" t="s">
        <v>18</v>
      </c>
      <c r="B1" s="568" t="s">
        <v>2</v>
      </c>
      <c r="C1" s="567" t="s">
        <v>19</v>
      </c>
      <c r="D1" s="567"/>
      <c r="E1" s="567"/>
      <c r="F1" s="567"/>
      <c r="G1" s="567" t="s">
        <v>20</v>
      </c>
      <c r="H1" s="567"/>
      <c r="I1" s="567"/>
      <c r="J1" s="567"/>
      <c r="K1" s="569" t="s">
        <v>21</v>
      </c>
      <c r="L1" s="569"/>
      <c r="M1" s="569"/>
      <c r="N1" s="569"/>
    </row>
    <row r="2" spans="1:14" ht="15" customHeight="1">
      <c r="A2" s="568"/>
      <c r="B2" s="568"/>
      <c r="C2" s="12"/>
      <c r="D2" s="567" t="s">
        <v>22</v>
      </c>
      <c r="E2" s="567"/>
      <c r="F2" s="567"/>
      <c r="G2" s="12"/>
      <c r="H2" s="567" t="s">
        <v>22</v>
      </c>
      <c r="I2" s="567"/>
      <c r="J2" s="567"/>
      <c r="K2" s="567" t="s">
        <v>22</v>
      </c>
      <c r="L2" s="567"/>
      <c r="M2" s="567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66"/>
      <c r="B21" s="566"/>
      <c r="C21" s="566"/>
      <c r="D21" s="566"/>
      <c r="E21" s="566"/>
      <c r="F21" s="566"/>
      <c r="G21" s="566"/>
      <c r="H21" s="566"/>
      <c r="I21" s="566"/>
      <c r="J21" s="566"/>
      <c r="K21" s="566"/>
      <c r="L21" s="566"/>
      <c r="M21" s="566"/>
      <c r="N21" s="566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66"/>
      <c r="B40" s="566"/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566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63">
        <f>C23/$K$39*$B$59</f>
        <v>4189688.7280734438</v>
      </c>
      <c r="E42" s="564"/>
      <c r="F42" s="565"/>
      <c r="G42" s="43">
        <f>$B$41/$K$39*G23</f>
        <v>0.01965787331592286</v>
      </c>
      <c r="H42" s="563">
        <f>G23/$K$39*$B$59</f>
        <v>660189.9637441433</v>
      </c>
      <c r="I42" s="564"/>
      <c r="J42" s="565"/>
      <c r="K42" s="43">
        <f>C42+G42</f>
        <v>0.14441040633312655</v>
      </c>
      <c r="L42" s="563">
        <f>D42+H42</f>
        <v>4849878.691817587</v>
      </c>
      <c r="M42" s="564"/>
      <c r="N42" s="565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63">
        <f aca="true" t="shared" si="18" ref="D43:D57">C24/$K$39*$B$59</f>
        <v>1350015.5952927086</v>
      </c>
      <c r="E43" s="564"/>
      <c r="F43" s="565"/>
      <c r="G43" s="43">
        <f aca="true" t="shared" si="19" ref="G43:G57">$B$41/$K$39*G24</f>
        <v>0.0024142216594292606</v>
      </c>
      <c r="H43" s="563">
        <f aca="true" t="shared" si="20" ref="H43:H56">G24/$K$39*$B$59</f>
        <v>81079.21361553977</v>
      </c>
      <c r="I43" s="564"/>
      <c r="J43" s="565"/>
      <c r="K43" s="43">
        <f aca="true" t="shared" si="21" ref="K43:L57">C43+G43</f>
        <v>0.04261240249252843</v>
      </c>
      <c r="L43" s="563">
        <f t="shared" si="21"/>
        <v>1431094.8089082483</v>
      </c>
      <c r="M43" s="564"/>
      <c r="N43" s="565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63">
        <f t="shared" si="18"/>
        <v>1243909.9708094792</v>
      </c>
      <c r="E44" s="564"/>
      <c r="F44" s="565"/>
      <c r="G44" s="43">
        <f t="shared" si="19"/>
        <v>0.028581994480599053</v>
      </c>
      <c r="H44" s="563">
        <f t="shared" si="20"/>
        <v>959897.6245613343</v>
      </c>
      <c r="I44" s="564"/>
      <c r="J44" s="565"/>
      <c r="K44" s="43">
        <f t="shared" si="21"/>
        <v>0.06562076508521046</v>
      </c>
      <c r="L44" s="563">
        <f t="shared" si="21"/>
        <v>2203807.5953708133</v>
      </c>
      <c r="M44" s="564"/>
      <c r="N44" s="565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63">
        <f t="shared" si="18"/>
        <v>673037.6052057251</v>
      </c>
      <c r="E45" s="564"/>
      <c r="F45" s="565"/>
      <c r="G45" s="43">
        <f t="shared" si="19"/>
        <v>0.00632927163299036</v>
      </c>
      <c r="H45" s="563">
        <f t="shared" si="20"/>
        <v>212562.24123319288</v>
      </c>
      <c r="I45" s="564"/>
      <c r="J45" s="565"/>
      <c r="K45" s="43">
        <f t="shared" si="21"/>
        <v>0.02636969742945661</v>
      </c>
      <c r="L45" s="563">
        <f t="shared" si="21"/>
        <v>885599.8464389179</v>
      </c>
      <c r="M45" s="564"/>
      <c r="N45" s="565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63">
        <f t="shared" si="18"/>
        <v>1170022.7874141857</v>
      </c>
      <c r="E46" s="564"/>
      <c r="F46" s="565"/>
      <c r="G46" s="43">
        <f t="shared" si="19"/>
        <v>0.04941730123019438</v>
      </c>
      <c r="H46" s="563">
        <f t="shared" si="20"/>
        <v>1659630.5095256348</v>
      </c>
      <c r="I46" s="564"/>
      <c r="J46" s="565"/>
      <c r="K46" s="43">
        <f t="shared" si="21"/>
        <v>0.08425600068768072</v>
      </c>
      <c r="L46" s="563">
        <f t="shared" si="21"/>
        <v>2829653.2969398205</v>
      </c>
      <c r="M46" s="564"/>
      <c r="N46" s="565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63">
        <f t="shared" si="18"/>
        <v>1142102.345969841</v>
      </c>
      <c r="E47" s="564"/>
      <c r="F47" s="565"/>
      <c r="G47" s="43">
        <f t="shared" si="19"/>
        <v>0</v>
      </c>
      <c r="H47" s="563">
        <f t="shared" si="20"/>
        <v>0</v>
      </c>
      <c r="I47" s="564"/>
      <c r="J47" s="565"/>
      <c r="K47" s="43">
        <f t="shared" si="21"/>
        <v>0.03400733798430544</v>
      </c>
      <c r="L47" s="563">
        <f t="shared" si="21"/>
        <v>1142102.345969841</v>
      </c>
      <c r="M47" s="564"/>
      <c r="N47" s="565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63">
        <f t="shared" si="18"/>
        <v>845878.1178375941</v>
      </c>
      <c r="E48" s="564"/>
      <c r="F48" s="565"/>
      <c r="G48" s="43">
        <f t="shared" si="19"/>
        <v>0.013606248019326878</v>
      </c>
      <c r="H48" s="563">
        <f t="shared" si="20"/>
        <v>456952.1963139953</v>
      </c>
      <c r="I48" s="564"/>
      <c r="J48" s="565"/>
      <c r="K48" s="43">
        <f t="shared" si="21"/>
        <v>0.03879318783110346</v>
      </c>
      <c r="L48" s="563">
        <f t="shared" si="21"/>
        <v>1302830.3141515893</v>
      </c>
      <c r="M48" s="564"/>
      <c r="N48" s="565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63">
        <f t="shared" si="18"/>
        <v>889699.1712145464</v>
      </c>
      <c r="E49" s="564"/>
      <c r="F49" s="565"/>
      <c r="G49" s="43">
        <f t="shared" si="19"/>
        <v>0.007827142067117997</v>
      </c>
      <c r="H49" s="563">
        <f t="shared" si="20"/>
        <v>262866.71780132485</v>
      </c>
      <c r="I49" s="564"/>
      <c r="J49" s="565"/>
      <c r="K49" s="43">
        <f t="shared" si="21"/>
        <v>0.03431890134474799</v>
      </c>
      <c r="L49" s="563">
        <f t="shared" si="21"/>
        <v>1152565.8890158713</v>
      </c>
      <c r="M49" s="564"/>
      <c r="N49" s="565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63">
        <f t="shared" si="18"/>
        <v>997255.1222339029</v>
      </c>
      <c r="E50" s="564"/>
      <c r="F50" s="565"/>
      <c r="G50" s="43">
        <f t="shared" si="19"/>
        <v>0.04010826128097144</v>
      </c>
      <c r="H50" s="563">
        <f t="shared" si="20"/>
        <v>1346995.737299677</v>
      </c>
      <c r="I50" s="564"/>
      <c r="J50" s="565"/>
      <c r="K50" s="43">
        <f t="shared" si="21"/>
        <v>0.06980261583515053</v>
      </c>
      <c r="L50" s="563">
        <f t="shared" si="21"/>
        <v>2344250.85953358</v>
      </c>
      <c r="M50" s="564"/>
      <c r="N50" s="565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63">
        <f t="shared" si="18"/>
        <v>450435.6606448218</v>
      </c>
      <c r="E51" s="564"/>
      <c r="F51" s="565"/>
      <c r="G51" s="43">
        <f t="shared" si="19"/>
        <v>0.0008364884651881829</v>
      </c>
      <c r="H51" s="563">
        <f t="shared" si="20"/>
        <v>28092.626329912582</v>
      </c>
      <c r="I51" s="564"/>
      <c r="J51" s="565"/>
      <c r="K51" s="43">
        <f t="shared" si="21"/>
        <v>0.014248699556239443</v>
      </c>
      <c r="L51" s="563">
        <f t="shared" si="21"/>
        <v>478528.2869747344</v>
      </c>
      <c r="M51" s="564"/>
      <c r="N51" s="565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63">
        <f t="shared" si="18"/>
        <v>1002010.0740738079</v>
      </c>
      <c r="E52" s="564"/>
      <c r="F52" s="565"/>
      <c r="G52" s="43">
        <f t="shared" si="19"/>
        <v>0.010157359934427936</v>
      </c>
      <c r="H52" s="563">
        <f t="shared" si="20"/>
        <v>341124.7482917956</v>
      </c>
      <c r="I52" s="564"/>
      <c r="J52" s="565"/>
      <c r="K52" s="43">
        <f t="shared" si="21"/>
        <v>0.03999329834480814</v>
      </c>
      <c r="L52" s="563">
        <f t="shared" si="21"/>
        <v>1343134.8223656034</v>
      </c>
      <c r="M52" s="564"/>
      <c r="N52" s="565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63">
        <f t="shared" si="18"/>
        <v>1220446.4689030952</v>
      </c>
      <c r="E53" s="564"/>
      <c r="F53" s="565"/>
      <c r="G53" s="43">
        <f t="shared" si="19"/>
        <v>0.048206936732475135</v>
      </c>
      <c r="H53" s="563">
        <f t="shared" si="20"/>
        <v>1618981.6315404857</v>
      </c>
      <c r="I53" s="564"/>
      <c r="J53" s="565"/>
      <c r="K53" s="43">
        <f t="shared" si="21"/>
        <v>0.08454705608009415</v>
      </c>
      <c r="L53" s="563">
        <f t="shared" si="21"/>
        <v>2839428.100443581</v>
      </c>
      <c r="M53" s="564"/>
      <c r="N53" s="565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63">
        <f t="shared" si="18"/>
        <v>574567.7181478585</v>
      </c>
      <c r="E54" s="564"/>
      <c r="F54" s="565"/>
      <c r="G54" s="43">
        <f t="shared" si="19"/>
        <v>0.007862045051167575</v>
      </c>
      <c r="H54" s="563">
        <f t="shared" si="20"/>
        <v>264038.8995223043</v>
      </c>
      <c r="I54" s="564"/>
      <c r="J54" s="565"/>
      <c r="K54" s="43">
        <f t="shared" si="21"/>
        <v>0.024970422995469026</v>
      </c>
      <c r="L54" s="563">
        <f t="shared" si="21"/>
        <v>838606.6176701628</v>
      </c>
      <c r="M54" s="564"/>
      <c r="N54" s="565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63">
        <f t="shared" si="18"/>
        <v>954758.5679767012</v>
      </c>
      <c r="E55" s="564"/>
      <c r="F55" s="565"/>
      <c r="G55" s="43">
        <f t="shared" si="19"/>
        <v>0.036810816652287616</v>
      </c>
      <c r="H55" s="563">
        <f t="shared" si="20"/>
        <v>1236254.3658973202</v>
      </c>
      <c r="I55" s="564"/>
      <c r="J55" s="565"/>
      <c r="K55" s="43">
        <f t="shared" si="21"/>
        <v>0.0652397901406693</v>
      </c>
      <c r="L55" s="563">
        <f t="shared" si="21"/>
        <v>2191012.9338740213</v>
      </c>
      <c r="M55" s="564"/>
      <c r="N55" s="565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63">
        <f t="shared" si="18"/>
        <v>566143.9037462439</v>
      </c>
      <c r="E56" s="564"/>
      <c r="F56" s="565"/>
      <c r="G56" s="43">
        <f t="shared" si="19"/>
        <v>0.0014937294021217552</v>
      </c>
      <c r="H56" s="563">
        <f t="shared" si="20"/>
        <v>50165.40416055818</v>
      </c>
      <c r="I56" s="564"/>
      <c r="J56" s="565"/>
      <c r="K56" s="43">
        <f t="shared" si="21"/>
        <v>0.01835127912206692</v>
      </c>
      <c r="L56" s="563">
        <f t="shared" si="21"/>
        <v>616309.307906802</v>
      </c>
      <c r="M56" s="564"/>
      <c r="N56" s="565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63">
        <f t="shared" si="18"/>
        <v>2513826.4818352633</v>
      </c>
      <c r="E57" s="564"/>
      <c r="F57" s="565"/>
      <c r="G57" s="43">
        <f t="shared" si="19"/>
        <v>0.016206224543019992</v>
      </c>
      <c r="H57" s="563">
        <f>G38/$K$39*$B$59</f>
        <v>544269.800783561</v>
      </c>
      <c r="I57" s="564"/>
      <c r="J57" s="565"/>
      <c r="K57" s="43">
        <f t="shared" si="21"/>
        <v>0.09105813873734275</v>
      </c>
      <c r="L57" s="563">
        <f t="shared" si="21"/>
        <v>3058096.2826188244</v>
      </c>
      <c r="M57" s="564"/>
      <c r="N57" s="565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56">
        <f>SUM(D42:F57)</f>
        <v>19783798.31937922</v>
      </c>
      <c r="E58" s="557"/>
      <c r="F58" s="558"/>
      <c r="G58" s="73">
        <f>SUM(G42:G57)</f>
        <v>0.2895159144672405</v>
      </c>
      <c r="H58" s="556">
        <f>SUM(H42:J57)</f>
        <v>9723101.680620778</v>
      </c>
      <c r="I58" s="557"/>
      <c r="J58" s="558"/>
      <c r="K58" s="46">
        <f>SUM(K42:K57)</f>
        <v>0.8785999999999998</v>
      </c>
      <c r="L58" s="559">
        <f>SUM(L42:N57)</f>
        <v>29506900.000000004</v>
      </c>
      <c r="M58" s="560"/>
      <c r="N58" s="561"/>
    </row>
    <row r="59" ht="15" customHeight="1" thickBot="1">
      <c r="B59" s="47">
        <v>29506900</v>
      </c>
    </row>
    <row r="60" spans="1:14" ht="15" customHeight="1">
      <c r="A60" s="552" t="s">
        <v>36</v>
      </c>
      <c r="B60" s="553"/>
      <c r="C60" s="538" t="s">
        <v>33</v>
      </c>
      <c r="D60" s="538"/>
      <c r="E60" s="538"/>
      <c r="F60" s="538"/>
      <c r="G60" s="538"/>
      <c r="H60" s="538"/>
      <c r="I60" s="538"/>
      <c r="J60" s="538"/>
      <c r="K60" s="538" t="s">
        <v>32</v>
      </c>
      <c r="L60" s="538"/>
      <c r="M60" s="538" t="s">
        <v>34</v>
      </c>
      <c r="N60" s="562"/>
    </row>
    <row r="61" spans="1:14" ht="15" customHeight="1">
      <c r="A61" s="554"/>
      <c r="B61" s="555"/>
      <c r="C61" s="519" t="s">
        <v>28</v>
      </c>
      <c r="D61" s="519"/>
      <c r="E61" s="519" t="s">
        <v>29</v>
      </c>
      <c r="F61" s="519"/>
      <c r="G61" s="519" t="s">
        <v>30</v>
      </c>
      <c r="H61" s="519"/>
      <c r="I61" s="519"/>
      <c r="J61" s="519"/>
      <c r="K61" s="519"/>
      <c r="L61" s="519"/>
      <c r="M61" s="519"/>
      <c r="N61" s="518"/>
    </row>
    <row r="62" spans="1:14" ht="15" customHeight="1">
      <c r="A62" s="48">
        <v>1</v>
      </c>
      <c r="B62" s="37" t="s">
        <v>11</v>
      </c>
      <c r="C62" s="524">
        <v>3673388</v>
      </c>
      <c r="D62" s="525"/>
      <c r="E62" s="524">
        <v>4789580</v>
      </c>
      <c r="F62" s="525"/>
      <c r="G62" s="524">
        <f>'[1]СОДЕРЖАНИЕ  дорог  Суб №3  (2)'!AC7</f>
        <v>1050032.12</v>
      </c>
      <c r="H62" s="525"/>
      <c r="I62" s="551">
        <f>C62+E62+G62</f>
        <v>9513000.120000001</v>
      </c>
      <c r="J62" s="519"/>
      <c r="K62" s="517">
        <f>D42</f>
        <v>4189688.7280734438</v>
      </c>
      <c r="L62" s="519"/>
      <c r="M62" s="539">
        <f aca="true" t="shared" si="22" ref="M62:M78">D42-I62</f>
        <v>-5323311.391926557</v>
      </c>
      <c r="N62" s="540"/>
    </row>
    <row r="63" spans="1:14" ht="15" customHeight="1">
      <c r="A63" s="49">
        <v>2</v>
      </c>
      <c r="B63" s="17" t="s">
        <v>3</v>
      </c>
      <c r="C63" s="524">
        <v>22244</v>
      </c>
      <c r="D63" s="525"/>
      <c r="E63" s="524">
        <v>1477517</v>
      </c>
      <c r="F63" s="525"/>
      <c r="G63" s="524">
        <f>'[1]СОДЕРЖАНИЕ  дорог  Суб №3  (2)'!AC8</f>
        <v>314247.76</v>
      </c>
      <c r="H63" s="525"/>
      <c r="I63" s="551">
        <f aca="true" t="shared" si="23" ref="I63:I78">C63+E63+G63</f>
        <v>1814008.76</v>
      </c>
      <c r="J63" s="519"/>
      <c r="K63" s="517">
        <f aca="true" t="shared" si="24" ref="K63:K78">D43</f>
        <v>1350015.5952927086</v>
      </c>
      <c r="L63" s="519"/>
      <c r="M63" s="545">
        <f t="shared" si="22"/>
        <v>-463993.1647072914</v>
      </c>
      <c r="N63" s="546"/>
    </row>
    <row r="64" spans="1:14" ht="15" customHeight="1">
      <c r="A64" s="49">
        <v>3</v>
      </c>
      <c r="B64" s="17" t="s">
        <v>4</v>
      </c>
      <c r="C64" s="524">
        <v>47578</v>
      </c>
      <c r="D64" s="525"/>
      <c r="E64" s="524">
        <v>1362945</v>
      </c>
      <c r="F64" s="525"/>
      <c r="G64" s="524">
        <f>'[1]СОДЕРЖАНИЕ  дорог  Суб №3  (2)'!AC9</f>
        <v>288283.6</v>
      </c>
      <c r="H64" s="525"/>
      <c r="I64" s="551">
        <f t="shared" si="23"/>
        <v>1698806.6</v>
      </c>
      <c r="J64" s="519"/>
      <c r="K64" s="517">
        <f t="shared" si="24"/>
        <v>1243909.9708094792</v>
      </c>
      <c r="L64" s="519"/>
      <c r="M64" s="545">
        <f t="shared" si="22"/>
        <v>-454896.62919052085</v>
      </c>
      <c r="N64" s="546"/>
    </row>
    <row r="65" spans="1:14" ht="15" customHeight="1">
      <c r="A65" s="49">
        <v>4</v>
      </c>
      <c r="B65" s="50" t="s">
        <v>5</v>
      </c>
      <c r="C65" s="524">
        <v>21282</v>
      </c>
      <c r="D65" s="525"/>
      <c r="E65" s="524">
        <v>363624</v>
      </c>
      <c r="F65" s="525"/>
      <c r="G65" s="524">
        <f>'[1]СОДЕРЖАНИЕ  дорог  Суб №3  (2)'!AC10</f>
        <v>162408.32</v>
      </c>
      <c r="H65" s="525"/>
      <c r="I65" s="551">
        <f t="shared" si="23"/>
        <v>547314.3200000001</v>
      </c>
      <c r="J65" s="519"/>
      <c r="K65" s="517">
        <f t="shared" si="24"/>
        <v>673037.6052057251</v>
      </c>
      <c r="L65" s="519"/>
      <c r="M65" s="539">
        <f t="shared" si="22"/>
        <v>125723.285205725</v>
      </c>
      <c r="N65" s="540"/>
    </row>
    <row r="66" spans="1:14" ht="15" customHeight="1">
      <c r="A66" s="49">
        <v>5</v>
      </c>
      <c r="B66" s="25" t="s">
        <v>6</v>
      </c>
      <c r="C66" s="524">
        <v>23659</v>
      </c>
      <c r="D66" s="525"/>
      <c r="E66" s="524">
        <v>1016040</v>
      </c>
      <c r="F66" s="525"/>
      <c r="G66" s="524">
        <f>'[1]СОДЕРЖАНИЕ  дорог  Суб №3  (2)'!AC11</f>
        <v>279532.04000000004</v>
      </c>
      <c r="H66" s="525"/>
      <c r="I66" s="551">
        <f t="shared" si="23"/>
        <v>1319231.04</v>
      </c>
      <c r="J66" s="519"/>
      <c r="K66" s="517">
        <f t="shared" si="24"/>
        <v>1170022.7874141857</v>
      </c>
      <c r="L66" s="519"/>
      <c r="M66" s="545">
        <f t="shared" si="22"/>
        <v>-149208.25258581433</v>
      </c>
      <c r="N66" s="546"/>
    </row>
    <row r="67" spans="1:14" ht="15" customHeight="1">
      <c r="A67" s="49">
        <v>6</v>
      </c>
      <c r="B67" s="25" t="s">
        <v>7</v>
      </c>
      <c r="C67" s="524">
        <v>772222</v>
      </c>
      <c r="D67" s="525"/>
      <c r="E67" s="524">
        <v>638693</v>
      </c>
      <c r="F67" s="525"/>
      <c r="G67" s="524">
        <f>'[1]СОДЕРЖАНИЕ  дорог  Суб №3  (2)'!AC12</f>
        <v>276448.36</v>
      </c>
      <c r="H67" s="525"/>
      <c r="I67" s="551">
        <f t="shared" si="23"/>
        <v>1687363.3599999999</v>
      </c>
      <c r="J67" s="519"/>
      <c r="K67" s="517">
        <f t="shared" si="24"/>
        <v>1142102.345969841</v>
      </c>
      <c r="L67" s="519"/>
      <c r="M67" s="545">
        <f t="shared" si="22"/>
        <v>-545261.014030159</v>
      </c>
      <c r="N67" s="546"/>
    </row>
    <row r="68" spans="1:14" ht="15" customHeight="1">
      <c r="A68" s="49">
        <v>7</v>
      </c>
      <c r="B68" s="50" t="s">
        <v>8</v>
      </c>
      <c r="C68" s="524">
        <v>20178</v>
      </c>
      <c r="D68" s="525"/>
      <c r="E68" s="524">
        <v>564814</v>
      </c>
      <c r="F68" s="525"/>
      <c r="G68" s="524">
        <f>'[1]СОДЕРЖАНИЕ  дорог  Суб №3  (2)'!AC13</f>
        <v>199032</v>
      </c>
      <c r="H68" s="525"/>
      <c r="I68" s="551">
        <f t="shared" si="23"/>
        <v>784024</v>
      </c>
      <c r="J68" s="519"/>
      <c r="K68" s="517">
        <f t="shared" si="24"/>
        <v>845878.1178375941</v>
      </c>
      <c r="L68" s="519"/>
      <c r="M68" s="539">
        <f t="shared" si="22"/>
        <v>61854.11783759412</v>
      </c>
      <c r="N68" s="540"/>
    </row>
    <row r="69" spans="1:14" ht="15" customHeight="1">
      <c r="A69" s="49">
        <v>8</v>
      </c>
      <c r="B69" s="25" t="s">
        <v>9</v>
      </c>
      <c r="C69" s="51"/>
      <c r="D69" s="52"/>
      <c r="E69" s="524">
        <v>892245</v>
      </c>
      <c r="F69" s="525"/>
      <c r="G69" s="524">
        <f>'[1]СОДЕРЖАНИЕ  дорог  Суб №3  (2)'!AC14</f>
        <v>215285.2</v>
      </c>
      <c r="H69" s="525"/>
      <c r="I69" s="551">
        <f t="shared" si="23"/>
        <v>1107530.2</v>
      </c>
      <c r="J69" s="519"/>
      <c r="K69" s="517">
        <f t="shared" si="24"/>
        <v>889699.1712145464</v>
      </c>
      <c r="L69" s="519"/>
      <c r="M69" s="545">
        <f t="shared" si="22"/>
        <v>-217831.02878545353</v>
      </c>
      <c r="N69" s="546"/>
    </row>
    <row r="70" spans="1:14" ht="15" customHeight="1">
      <c r="A70" s="49">
        <v>9</v>
      </c>
      <c r="B70" s="25" t="s">
        <v>10</v>
      </c>
      <c r="C70" s="524">
        <v>101008</v>
      </c>
      <c r="D70" s="525"/>
      <c r="E70" s="524">
        <v>1124577</v>
      </c>
      <c r="F70" s="525"/>
      <c r="G70" s="524">
        <f>'[1]СОДЕРЖАНИЕ  дорог  Суб №3  (2)'!AC15</f>
        <v>230280.60000000003</v>
      </c>
      <c r="H70" s="525"/>
      <c r="I70" s="551">
        <f t="shared" si="23"/>
        <v>1455865.6</v>
      </c>
      <c r="J70" s="519"/>
      <c r="K70" s="517">
        <f t="shared" si="24"/>
        <v>997255.1222339029</v>
      </c>
      <c r="L70" s="519"/>
      <c r="M70" s="545">
        <f t="shared" si="22"/>
        <v>-458610.4777660972</v>
      </c>
      <c r="N70" s="546"/>
    </row>
    <row r="71" spans="1:14" ht="15" customHeight="1">
      <c r="A71" s="49">
        <v>10</v>
      </c>
      <c r="B71" s="25" t="s">
        <v>12</v>
      </c>
      <c r="C71" s="51"/>
      <c r="D71" s="52"/>
      <c r="E71" s="524">
        <v>422869</v>
      </c>
      <c r="F71" s="525"/>
      <c r="G71" s="524">
        <f>'[1]СОДЕРЖАНИЕ  дорог  Суб №3  (2)'!AC16</f>
        <v>105109.56</v>
      </c>
      <c r="H71" s="525"/>
      <c r="I71" s="551">
        <f t="shared" si="23"/>
        <v>527978.56</v>
      </c>
      <c r="J71" s="519"/>
      <c r="K71" s="517">
        <f t="shared" si="24"/>
        <v>450435.6606448218</v>
      </c>
      <c r="L71" s="519"/>
      <c r="M71" s="545">
        <f t="shared" si="22"/>
        <v>-77542.89935517823</v>
      </c>
      <c r="N71" s="546"/>
    </row>
    <row r="72" spans="1:14" ht="15" customHeight="1">
      <c r="A72" s="49">
        <v>11</v>
      </c>
      <c r="B72" s="25" t="s">
        <v>13</v>
      </c>
      <c r="C72" s="51"/>
      <c r="D72" s="52"/>
      <c r="E72" s="524">
        <v>1080739</v>
      </c>
      <c r="F72" s="525"/>
      <c r="G72" s="524">
        <f>'[1]СОДЕРЖАНИЕ  дорог  Суб №3  (2)'!AC17</f>
        <v>232982.52</v>
      </c>
      <c r="H72" s="525"/>
      <c r="I72" s="551">
        <f t="shared" si="23"/>
        <v>1313721.52</v>
      </c>
      <c r="J72" s="519"/>
      <c r="K72" s="517">
        <f t="shared" si="24"/>
        <v>1002010.0740738079</v>
      </c>
      <c r="L72" s="519"/>
      <c r="M72" s="545">
        <f t="shared" si="22"/>
        <v>-311711.4459261921</v>
      </c>
      <c r="N72" s="546"/>
    </row>
    <row r="73" spans="1:14" ht="15" customHeight="1">
      <c r="A73" s="49">
        <v>12</v>
      </c>
      <c r="B73" s="25" t="s">
        <v>26</v>
      </c>
      <c r="C73" s="524">
        <v>117864</v>
      </c>
      <c r="D73" s="525"/>
      <c r="E73" s="524">
        <v>870548</v>
      </c>
      <c r="F73" s="525"/>
      <c r="G73" s="524">
        <f>'[1]СОДЕРЖАНИЕ  дорог  Суб №3  (2)'!AC18</f>
        <v>277789.48</v>
      </c>
      <c r="H73" s="525"/>
      <c r="I73" s="551">
        <f t="shared" si="23"/>
        <v>1266201.48</v>
      </c>
      <c r="J73" s="519"/>
      <c r="K73" s="517">
        <f t="shared" si="24"/>
        <v>1220446.4689030952</v>
      </c>
      <c r="L73" s="519"/>
      <c r="M73" s="545">
        <f t="shared" si="22"/>
        <v>-45755.01109690475</v>
      </c>
      <c r="N73" s="546"/>
    </row>
    <row r="74" spans="1:14" ht="15" customHeight="1">
      <c r="A74" s="49">
        <v>13</v>
      </c>
      <c r="B74" s="25" t="s">
        <v>14</v>
      </c>
      <c r="C74" s="51"/>
      <c r="D74" s="52"/>
      <c r="E74" s="524">
        <v>645502</v>
      </c>
      <c r="F74" s="525"/>
      <c r="G74" s="524">
        <f>'[1]СОДЕРЖАНИЕ  дорог  Суб №3  (2)'!AC19</f>
        <v>132096</v>
      </c>
      <c r="H74" s="525"/>
      <c r="I74" s="551">
        <f t="shared" si="23"/>
        <v>777598</v>
      </c>
      <c r="J74" s="519"/>
      <c r="K74" s="517">
        <f t="shared" si="24"/>
        <v>574567.7181478585</v>
      </c>
      <c r="L74" s="519"/>
      <c r="M74" s="545">
        <f t="shared" si="22"/>
        <v>-203030.2818521415</v>
      </c>
      <c r="N74" s="546"/>
    </row>
    <row r="75" spans="1:14" ht="15" customHeight="1">
      <c r="A75" s="49">
        <v>14</v>
      </c>
      <c r="B75" s="25" t="s">
        <v>15</v>
      </c>
      <c r="C75" s="51"/>
      <c r="D75" s="52"/>
      <c r="E75" s="524">
        <v>976523</v>
      </c>
      <c r="F75" s="525"/>
      <c r="G75" s="524">
        <f>'[1]СОДЕРЖАНИЕ  дорог  Суб №3  (2)'!AC20</f>
        <v>220830.12</v>
      </c>
      <c r="H75" s="525"/>
      <c r="I75" s="551">
        <f t="shared" si="23"/>
        <v>1197353.12</v>
      </c>
      <c r="J75" s="519"/>
      <c r="K75" s="517">
        <f t="shared" si="24"/>
        <v>954758.5679767012</v>
      </c>
      <c r="L75" s="519"/>
      <c r="M75" s="545">
        <f t="shared" si="22"/>
        <v>-242594.55202329892</v>
      </c>
      <c r="N75" s="546"/>
    </row>
    <row r="76" spans="1:14" ht="15" customHeight="1">
      <c r="A76" s="49">
        <v>15</v>
      </c>
      <c r="B76" s="25" t="s">
        <v>16</v>
      </c>
      <c r="C76" s="51"/>
      <c r="D76" s="52"/>
      <c r="E76" s="524">
        <v>489505</v>
      </c>
      <c r="F76" s="525"/>
      <c r="G76" s="524">
        <f>'[1]СОДЕРЖАНИЕ  дорог  Суб №3  (2)'!AC21</f>
        <v>119692.8</v>
      </c>
      <c r="H76" s="525"/>
      <c r="I76" s="551">
        <f t="shared" si="23"/>
        <v>609197.8</v>
      </c>
      <c r="J76" s="519"/>
      <c r="K76" s="517">
        <f t="shared" si="24"/>
        <v>566143.9037462439</v>
      </c>
      <c r="L76" s="519"/>
      <c r="M76" s="545">
        <f t="shared" si="22"/>
        <v>-43053.89625375613</v>
      </c>
      <c r="N76" s="546"/>
    </row>
    <row r="77" spans="1:14" ht="15" customHeight="1">
      <c r="A77" s="49">
        <v>16</v>
      </c>
      <c r="B77" s="25" t="s">
        <v>17</v>
      </c>
      <c r="C77" s="524">
        <v>1080577</v>
      </c>
      <c r="D77" s="525"/>
      <c r="E77" s="524">
        <v>2652879</v>
      </c>
      <c r="F77" s="525"/>
      <c r="G77" s="524">
        <f>'[1]СОДЕРЖАНИЕ  дорог  Суб №3  (2)'!AC22</f>
        <v>603641.8</v>
      </c>
      <c r="H77" s="525"/>
      <c r="I77" s="551">
        <f t="shared" si="23"/>
        <v>4337097.8</v>
      </c>
      <c r="J77" s="519"/>
      <c r="K77" s="517">
        <f t="shared" si="24"/>
        <v>2513826.4818352633</v>
      </c>
      <c r="L77" s="519"/>
      <c r="M77" s="539">
        <f t="shared" si="22"/>
        <v>-1823271.3181647365</v>
      </c>
      <c r="N77" s="540"/>
    </row>
    <row r="78" spans="1:14" ht="15" customHeight="1" thickBot="1">
      <c r="A78" s="53"/>
      <c r="B78" s="54" t="s">
        <v>27</v>
      </c>
      <c r="C78" s="541">
        <f>SUM(C62:C77)</f>
        <v>5880000</v>
      </c>
      <c r="D78" s="542"/>
      <c r="E78" s="541">
        <f>SUM(E62:E77)</f>
        <v>19368600</v>
      </c>
      <c r="F78" s="542"/>
      <c r="G78" s="543">
        <f>SUM(G62:H77)</f>
        <v>4707692.28</v>
      </c>
      <c r="H78" s="544"/>
      <c r="I78" s="541">
        <f t="shared" si="23"/>
        <v>29956292.28</v>
      </c>
      <c r="J78" s="542"/>
      <c r="K78" s="547">
        <f t="shared" si="24"/>
        <v>19783798.31937922</v>
      </c>
      <c r="L78" s="548"/>
      <c r="M78" s="549">
        <f t="shared" si="22"/>
        <v>-10172493.96062078</v>
      </c>
      <c r="N78" s="550"/>
    </row>
    <row r="79" spans="1:14" ht="15" customHeight="1">
      <c r="A79" s="531" t="s">
        <v>35</v>
      </c>
      <c r="B79" s="532"/>
      <c r="C79" s="535" t="s">
        <v>33</v>
      </c>
      <c r="D79" s="536"/>
      <c r="E79" s="536"/>
      <c r="F79" s="537"/>
      <c r="G79" s="538" t="s">
        <v>32</v>
      </c>
      <c r="H79" s="538"/>
      <c r="I79" s="535" t="s">
        <v>37</v>
      </c>
      <c r="J79" s="537"/>
      <c r="K79" s="526" t="s">
        <v>38</v>
      </c>
      <c r="L79" s="527"/>
      <c r="M79" s="528" t="s">
        <v>39</v>
      </c>
      <c r="N79" s="529"/>
    </row>
    <row r="80" spans="1:18" ht="15" customHeight="1">
      <c r="A80" s="533"/>
      <c r="B80" s="534"/>
      <c r="C80" s="519" t="s">
        <v>30</v>
      </c>
      <c r="D80" s="519"/>
      <c r="E80" s="519" t="s">
        <v>31</v>
      </c>
      <c r="F80" s="519"/>
      <c r="G80" s="519"/>
      <c r="H80" s="519"/>
      <c r="I80" s="519">
        <v>1.5</v>
      </c>
      <c r="J80" s="519"/>
      <c r="K80" s="519" t="s">
        <v>0</v>
      </c>
      <c r="L80" s="519"/>
      <c r="M80" s="517"/>
      <c r="N80" s="530"/>
      <c r="Q80" s="506"/>
      <c r="R80" s="506"/>
    </row>
    <row r="81" spans="1:22" ht="15" customHeight="1">
      <c r="A81" s="48">
        <v>1</v>
      </c>
      <c r="B81" s="55" t="s">
        <v>11</v>
      </c>
      <c r="C81" s="520">
        <f>'[1]СОДЕРЖАНИЕ  дорог  Суб №3  (2)'!AH7</f>
        <v>142008</v>
      </c>
      <c r="D81" s="521"/>
      <c r="E81" s="520">
        <v>1024597</v>
      </c>
      <c r="F81" s="521"/>
      <c r="G81" s="517">
        <f>H42</f>
        <v>660189.9637441433</v>
      </c>
      <c r="H81" s="519"/>
      <c r="I81" s="520">
        <f>C81*I80</f>
        <v>213012</v>
      </c>
      <c r="J81" s="521"/>
      <c r="K81" s="512"/>
      <c r="L81" s="513"/>
      <c r="M81" s="517"/>
      <c r="N81" s="518"/>
      <c r="Q81" s="505"/>
      <c r="R81" s="506"/>
      <c r="U81" s="56"/>
      <c r="V81" s="56"/>
    </row>
    <row r="82" spans="1:22" ht="15" customHeight="1">
      <c r="A82" s="49">
        <v>2</v>
      </c>
      <c r="B82" s="25" t="s">
        <v>3</v>
      </c>
      <c r="C82" s="520">
        <f>'[1]СОДЕРЖАНИЕ  дорог  Суб №3  (2)'!AH8</f>
        <v>18827.199999999997</v>
      </c>
      <c r="D82" s="521"/>
      <c r="E82" s="57"/>
      <c r="F82" s="57"/>
      <c r="G82" s="517">
        <f aca="true" t="shared" si="25" ref="G82:G97">H43</f>
        <v>81079.21361553977</v>
      </c>
      <c r="H82" s="519"/>
      <c r="I82" s="520">
        <f>C82*I80</f>
        <v>28240.799999999996</v>
      </c>
      <c r="J82" s="521"/>
      <c r="K82" s="58"/>
      <c r="L82" s="33"/>
      <c r="M82" s="517"/>
      <c r="N82" s="518"/>
      <c r="Q82" s="505"/>
      <c r="R82" s="506"/>
      <c r="U82" s="56"/>
      <c r="V82" s="56"/>
    </row>
    <row r="83" spans="1:22" ht="15" customHeight="1">
      <c r="A83" s="49">
        <v>3</v>
      </c>
      <c r="B83" s="25" t="s">
        <v>4</v>
      </c>
      <c r="C83" s="520">
        <f>'[1]СОДЕРЖАНИЕ  дорог  Суб №3  (2)'!AH9</f>
        <v>221352</v>
      </c>
      <c r="D83" s="521"/>
      <c r="E83" s="57"/>
      <c r="F83" s="57"/>
      <c r="G83" s="517">
        <f t="shared" si="25"/>
        <v>959897.6245613343</v>
      </c>
      <c r="H83" s="519"/>
      <c r="I83" s="520">
        <f>C83*I80</f>
        <v>332028</v>
      </c>
      <c r="J83" s="521"/>
      <c r="K83" s="58"/>
      <c r="L83" s="33"/>
      <c r="M83" s="517"/>
      <c r="N83" s="518"/>
      <c r="Q83" s="505"/>
      <c r="R83" s="506"/>
      <c r="U83" s="56"/>
      <c r="V83" s="56"/>
    </row>
    <row r="84" spans="1:22" ht="15" customHeight="1">
      <c r="A84" s="49">
        <v>4</v>
      </c>
      <c r="B84" s="25" t="s">
        <v>5</v>
      </c>
      <c r="C84" s="520">
        <f>'[1]СОДЕРЖАНИЕ  дорог  Суб №3  (2)'!AH10</f>
        <v>51376</v>
      </c>
      <c r="D84" s="521"/>
      <c r="E84" s="57"/>
      <c r="F84" s="57"/>
      <c r="G84" s="517">
        <f t="shared" si="25"/>
        <v>212562.24123319288</v>
      </c>
      <c r="H84" s="519"/>
      <c r="I84" s="520">
        <f>C84*I80</f>
        <v>77064</v>
      </c>
      <c r="J84" s="521"/>
      <c r="K84" s="58"/>
      <c r="L84" s="33"/>
      <c r="M84" s="517"/>
      <c r="N84" s="518"/>
      <c r="Q84" s="505"/>
      <c r="R84" s="506"/>
      <c r="U84" s="56"/>
      <c r="V84" s="56"/>
    </row>
    <row r="85" spans="1:22" ht="15" customHeight="1">
      <c r="A85" s="49">
        <v>5</v>
      </c>
      <c r="B85" s="25" t="s">
        <v>6</v>
      </c>
      <c r="C85" s="520">
        <f>'[1]СОДЕРЖАНИЕ  дорог  Суб №3  (2)'!AH11</f>
        <v>261080</v>
      </c>
      <c r="D85" s="521"/>
      <c r="E85" s="57"/>
      <c r="F85" s="57"/>
      <c r="G85" s="517">
        <f t="shared" si="25"/>
        <v>1659630.5095256348</v>
      </c>
      <c r="H85" s="519"/>
      <c r="I85" s="520">
        <f>C85*I80</f>
        <v>391620</v>
      </c>
      <c r="J85" s="521"/>
      <c r="K85" s="512">
        <v>2100000</v>
      </c>
      <c r="L85" s="513"/>
      <c r="M85" s="517"/>
      <c r="N85" s="518"/>
      <c r="Q85" s="505"/>
      <c r="R85" s="506"/>
      <c r="U85" s="56"/>
      <c r="V85" s="56"/>
    </row>
    <row r="86" spans="1:22" ht="15" customHeight="1">
      <c r="A86" s="49">
        <v>6</v>
      </c>
      <c r="B86" s="25" t="s">
        <v>7</v>
      </c>
      <c r="C86" s="520">
        <f>'[1]СОДЕРЖАНИЕ  дорог  Суб №3  (2)'!AH12</f>
        <v>0</v>
      </c>
      <c r="D86" s="521"/>
      <c r="E86" s="57"/>
      <c r="F86" s="57"/>
      <c r="G86" s="517">
        <f t="shared" si="25"/>
        <v>0</v>
      </c>
      <c r="H86" s="519"/>
      <c r="I86" s="520">
        <f>C86*I80</f>
        <v>0</v>
      </c>
      <c r="J86" s="521"/>
      <c r="K86" s="58"/>
      <c r="L86" s="33"/>
      <c r="M86" s="517"/>
      <c r="N86" s="518"/>
      <c r="Q86" s="505"/>
      <c r="R86" s="506"/>
      <c r="U86" s="56"/>
      <c r="V86" s="56"/>
    </row>
    <row r="87" spans="1:22" ht="15" customHeight="1">
      <c r="A87" s="49">
        <v>7</v>
      </c>
      <c r="B87" s="25" t="s">
        <v>8</v>
      </c>
      <c r="C87" s="520">
        <f>'[1]СОДЕРЖАНИЕ  дорог  Суб №3  (2)'!AH13</f>
        <v>109856</v>
      </c>
      <c r="D87" s="521"/>
      <c r="E87" s="57"/>
      <c r="F87" s="57"/>
      <c r="G87" s="517">
        <f t="shared" si="25"/>
        <v>456952.1963139953</v>
      </c>
      <c r="H87" s="519"/>
      <c r="I87" s="520">
        <f>C87*I80</f>
        <v>164784</v>
      </c>
      <c r="J87" s="521"/>
      <c r="K87" s="58"/>
      <c r="L87" s="33"/>
      <c r="M87" s="517"/>
      <c r="N87" s="518"/>
      <c r="Q87" s="505"/>
      <c r="R87" s="506"/>
      <c r="U87" s="56"/>
      <c r="V87" s="56"/>
    </row>
    <row r="88" spans="1:22" ht="15" customHeight="1">
      <c r="A88" s="49">
        <v>8</v>
      </c>
      <c r="B88" s="25" t="s">
        <v>9</v>
      </c>
      <c r="C88" s="520">
        <f>'[1]СОДЕРЖАНИЕ  дорог  Суб №3  (2)'!AH14</f>
        <v>63928</v>
      </c>
      <c r="D88" s="521"/>
      <c r="E88" s="524">
        <v>723405</v>
      </c>
      <c r="F88" s="525"/>
      <c r="G88" s="517">
        <f t="shared" si="25"/>
        <v>262866.71780132485</v>
      </c>
      <c r="H88" s="519"/>
      <c r="I88" s="520">
        <f>C88*I80</f>
        <v>95892</v>
      </c>
      <c r="J88" s="521"/>
      <c r="K88" s="512">
        <v>2800000</v>
      </c>
      <c r="L88" s="513"/>
      <c r="M88" s="517"/>
      <c r="N88" s="518"/>
      <c r="Q88" s="505"/>
      <c r="R88" s="506"/>
      <c r="U88" s="56"/>
      <c r="V88" s="56"/>
    </row>
    <row r="89" spans="1:22" ht="15" customHeight="1">
      <c r="A89" s="49">
        <v>9</v>
      </c>
      <c r="B89" s="25" t="s">
        <v>10</v>
      </c>
      <c r="C89" s="520">
        <f>'[1]СОДЕРЖАНИЕ  дорог  Суб №3  (2)'!AH15</f>
        <v>314705.52</v>
      </c>
      <c r="D89" s="521"/>
      <c r="E89" s="59"/>
      <c r="F89" s="57"/>
      <c r="G89" s="517">
        <f t="shared" si="25"/>
        <v>1346995.737299677</v>
      </c>
      <c r="H89" s="519"/>
      <c r="I89" s="520">
        <f>C89*I80</f>
        <v>472058.28</v>
      </c>
      <c r="J89" s="521"/>
      <c r="K89" s="515">
        <v>400000</v>
      </c>
      <c r="L89" s="516"/>
      <c r="M89" s="517"/>
      <c r="N89" s="518"/>
      <c r="Q89" s="505"/>
      <c r="R89" s="506"/>
      <c r="U89" s="56"/>
      <c r="V89" s="56"/>
    </row>
    <row r="90" spans="1:22" ht="15" customHeight="1">
      <c r="A90" s="49">
        <v>10</v>
      </c>
      <c r="B90" s="25" t="s">
        <v>12</v>
      </c>
      <c r="C90" s="520">
        <f>'[1]СОДЕРЖАНИЕ  дорог  Суб №3  (2)'!AH16</f>
        <v>6832</v>
      </c>
      <c r="D90" s="521"/>
      <c r="E90" s="59"/>
      <c r="F90" s="57"/>
      <c r="G90" s="517">
        <f t="shared" si="25"/>
        <v>28092.626329912582</v>
      </c>
      <c r="H90" s="519"/>
      <c r="I90" s="520">
        <f>C90*I80</f>
        <v>10248</v>
      </c>
      <c r="J90" s="521"/>
      <c r="K90" s="58"/>
      <c r="L90" s="33"/>
      <c r="M90" s="517"/>
      <c r="N90" s="518"/>
      <c r="Q90" s="505"/>
      <c r="R90" s="506"/>
      <c r="U90" s="56"/>
      <c r="V90" s="56"/>
    </row>
    <row r="91" spans="1:22" ht="15" customHeight="1">
      <c r="A91" s="49">
        <v>11</v>
      </c>
      <c r="B91" s="25" t="s">
        <v>13</v>
      </c>
      <c r="C91" s="520">
        <f>'[1]СОДЕРЖАНИЕ  дорог  Суб №3  (2)'!AH17</f>
        <v>104976</v>
      </c>
      <c r="D91" s="521"/>
      <c r="E91" s="59"/>
      <c r="F91" s="57"/>
      <c r="G91" s="517">
        <f t="shared" si="25"/>
        <v>341124.7482917956</v>
      </c>
      <c r="H91" s="519"/>
      <c r="I91" s="520">
        <f>C91*I80</f>
        <v>157464</v>
      </c>
      <c r="J91" s="521"/>
      <c r="K91" s="58"/>
      <c r="L91" s="33"/>
      <c r="M91" s="517"/>
      <c r="N91" s="518"/>
      <c r="Q91" s="505"/>
      <c r="R91" s="506"/>
      <c r="U91" s="56"/>
      <c r="V91" s="56"/>
    </row>
    <row r="92" spans="1:22" ht="15" customHeight="1">
      <c r="A92" s="49">
        <v>12</v>
      </c>
      <c r="B92" s="25" t="s">
        <v>26</v>
      </c>
      <c r="C92" s="520">
        <f>'[1]СОДЕРЖАНИЕ  дорог  Суб №3  (2)'!AH18</f>
        <v>437120</v>
      </c>
      <c r="D92" s="521"/>
      <c r="E92" s="59"/>
      <c r="F92" s="57"/>
      <c r="G92" s="517">
        <f t="shared" si="25"/>
        <v>1618981.6315404857</v>
      </c>
      <c r="H92" s="519"/>
      <c r="I92" s="520">
        <f>C92*I80</f>
        <v>655680</v>
      </c>
      <c r="J92" s="521"/>
      <c r="K92" s="515">
        <v>400000</v>
      </c>
      <c r="L92" s="516"/>
      <c r="M92" s="517"/>
      <c r="N92" s="518"/>
      <c r="Q92" s="505"/>
      <c r="R92" s="506"/>
      <c r="U92" s="56"/>
      <c r="V92" s="56"/>
    </row>
    <row r="93" spans="1:22" ht="15" customHeight="1">
      <c r="A93" s="49">
        <v>13</v>
      </c>
      <c r="B93" s="25" t="s">
        <v>14</v>
      </c>
      <c r="C93" s="520">
        <f>'[1]СОДЕРЖАНИЕ  дорог  Суб №3  (2)'!AH19</f>
        <v>62304</v>
      </c>
      <c r="D93" s="521"/>
      <c r="E93" s="59"/>
      <c r="F93" s="57"/>
      <c r="G93" s="517">
        <f t="shared" si="25"/>
        <v>264038.8995223043</v>
      </c>
      <c r="H93" s="519"/>
      <c r="I93" s="520">
        <f>C93*I80</f>
        <v>93456</v>
      </c>
      <c r="J93" s="521"/>
      <c r="K93" s="58"/>
      <c r="L93" s="33"/>
      <c r="M93" s="517"/>
      <c r="N93" s="518"/>
      <c r="Q93" s="505"/>
      <c r="R93" s="506"/>
      <c r="U93" s="56"/>
      <c r="V93" s="56"/>
    </row>
    <row r="94" spans="1:22" ht="15" customHeight="1">
      <c r="A94" s="49">
        <v>14</v>
      </c>
      <c r="B94" s="25" t="s">
        <v>15</v>
      </c>
      <c r="C94" s="520">
        <f>'[1]СОДЕРЖАНИЕ  дорог  Суб №3  (2)'!AH20</f>
        <v>306808</v>
      </c>
      <c r="D94" s="521"/>
      <c r="E94" s="522">
        <v>990443</v>
      </c>
      <c r="F94" s="523"/>
      <c r="G94" s="517">
        <f t="shared" si="25"/>
        <v>1236254.3658973202</v>
      </c>
      <c r="H94" s="519"/>
      <c r="I94" s="520">
        <f>C94*I80</f>
        <v>460212</v>
      </c>
      <c r="J94" s="521"/>
      <c r="K94" s="515">
        <v>1800000</v>
      </c>
      <c r="L94" s="516"/>
      <c r="M94" s="517"/>
      <c r="N94" s="518"/>
      <c r="Q94" s="505"/>
      <c r="R94" s="506"/>
      <c r="U94" s="56"/>
      <c r="V94" s="56"/>
    </row>
    <row r="95" spans="1:22" ht="15" customHeight="1">
      <c r="A95" s="49">
        <v>15</v>
      </c>
      <c r="B95" s="25" t="s">
        <v>16</v>
      </c>
      <c r="C95" s="520">
        <f>'[1]СОДЕРЖАНИЕ  дорог  Суб №3  (2)'!AH21</f>
        <v>12200</v>
      </c>
      <c r="D95" s="521"/>
      <c r="G95" s="517">
        <f t="shared" si="25"/>
        <v>50165.40416055818</v>
      </c>
      <c r="H95" s="519"/>
      <c r="I95" s="520">
        <f>C95*I80</f>
        <v>18300</v>
      </c>
      <c r="J95" s="521"/>
      <c r="K95" s="58"/>
      <c r="L95" s="33"/>
      <c r="M95" s="517"/>
      <c r="N95" s="518"/>
      <c r="Q95" s="505"/>
      <c r="R95" s="506"/>
      <c r="U95" s="56"/>
      <c r="V95" s="56"/>
    </row>
    <row r="96" spans="1:22" ht="15" customHeight="1">
      <c r="A96" s="49">
        <v>16</v>
      </c>
      <c r="B96" s="25" t="s">
        <v>17</v>
      </c>
      <c r="C96" s="520">
        <f>'[1]СОДЕРЖАНИЕ  дорог  Суб №3  (2)'!AH22</f>
        <v>164089.59999999998</v>
      </c>
      <c r="D96" s="521"/>
      <c r="E96" s="57"/>
      <c r="F96" s="57"/>
      <c r="G96" s="517">
        <f t="shared" si="25"/>
        <v>544269.800783561</v>
      </c>
      <c r="H96" s="519"/>
      <c r="I96" s="520">
        <f>C96*I80</f>
        <v>246134.39999999997</v>
      </c>
      <c r="J96" s="521"/>
      <c r="K96" s="58"/>
      <c r="L96" s="33"/>
      <c r="M96" s="517"/>
      <c r="N96" s="518"/>
      <c r="Q96" s="505"/>
      <c r="R96" s="506"/>
      <c r="U96" s="56"/>
      <c r="V96" s="56"/>
    </row>
    <row r="97" spans="1:22" ht="15" customHeight="1">
      <c r="A97" s="60"/>
      <c r="B97" s="61" t="s">
        <v>27</v>
      </c>
      <c r="C97" s="512">
        <f>SUM(C81:D96)</f>
        <v>2277462.32</v>
      </c>
      <c r="D97" s="513"/>
      <c r="E97" s="512">
        <f>SUM(E81:F96)</f>
        <v>2738445</v>
      </c>
      <c r="F97" s="513"/>
      <c r="G97" s="514">
        <f t="shared" si="25"/>
        <v>9723101.680620778</v>
      </c>
      <c r="H97" s="510"/>
      <c r="I97" s="515">
        <f>SUM(I81:J96)</f>
        <v>3416193.48</v>
      </c>
      <c r="J97" s="516"/>
      <c r="K97" s="512">
        <f>SUM(K81:L96)</f>
        <v>7500000</v>
      </c>
      <c r="L97" s="513"/>
      <c r="M97" s="517">
        <f>G97-I97-K97</f>
        <v>-1193091.799379222</v>
      </c>
      <c r="N97" s="518"/>
      <c r="Q97" s="505"/>
      <c r="R97" s="506"/>
      <c r="U97" s="56"/>
      <c r="V97" s="56"/>
    </row>
    <row r="98" spans="1:18" ht="15" customHeight="1" thickBot="1">
      <c r="A98" s="62"/>
      <c r="B98" s="63"/>
      <c r="C98" s="507">
        <f>SUM(C97:F97)</f>
        <v>5015907.32</v>
      </c>
      <c r="D98" s="508"/>
      <c r="E98" s="508"/>
      <c r="F98" s="508"/>
      <c r="G98" s="63"/>
      <c r="H98" s="63"/>
      <c r="I98" s="509">
        <f>SUM(I97:L97)</f>
        <v>10916193.48</v>
      </c>
      <c r="J98" s="510"/>
      <c r="K98" s="510"/>
      <c r="L98" s="510"/>
      <c r="M98" s="63"/>
      <c r="N98" s="64"/>
      <c r="O98" s="505"/>
      <c r="P98" s="506"/>
      <c r="Q98" s="506"/>
      <c r="R98" s="506"/>
    </row>
    <row r="99" spans="15:18" ht="15" customHeight="1">
      <c r="O99" s="511"/>
      <c r="P99" s="506"/>
      <c r="Q99" s="506"/>
      <c r="R99" s="506"/>
    </row>
    <row r="100" spans="2:11" ht="15" customHeight="1">
      <c r="B100" s="65" t="s">
        <v>40</v>
      </c>
      <c r="C100" s="504">
        <f>C98+G78</f>
        <v>9723599.600000001</v>
      </c>
      <c r="D100" s="504"/>
      <c r="E100" s="504"/>
      <c r="F100" s="504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05">
        <f>I97+K94+K89+K92</f>
        <v>6016193.48</v>
      </c>
      <c r="H102" s="506"/>
    </row>
    <row r="103" ht="15" customHeight="1">
      <c r="G103" s="68">
        <f>G102/G97</f>
        <v>0.6187525007571342</v>
      </c>
    </row>
  </sheetData>
  <sheetProtection/>
  <mergeCells count="278"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  <mergeCell ref="A21:N21"/>
    <mergeCell ref="A40:N40"/>
    <mergeCell ref="D42:F42"/>
    <mergeCell ref="H42:J42"/>
    <mergeCell ref="L42:N42"/>
    <mergeCell ref="K2:M2"/>
    <mergeCell ref="D44:F44"/>
    <mergeCell ref="H44:J44"/>
    <mergeCell ref="L44:N44"/>
    <mergeCell ref="D45:F45"/>
    <mergeCell ref="H45:J45"/>
    <mergeCell ref="L45:N45"/>
    <mergeCell ref="D46:F46"/>
    <mergeCell ref="H46:J46"/>
    <mergeCell ref="L46:N46"/>
    <mergeCell ref="D47:F47"/>
    <mergeCell ref="H47:J47"/>
    <mergeCell ref="L47:N47"/>
    <mergeCell ref="D48:F48"/>
    <mergeCell ref="H48:J48"/>
    <mergeCell ref="L48:N48"/>
    <mergeCell ref="D49:F49"/>
    <mergeCell ref="H49:J49"/>
    <mergeCell ref="L49:N49"/>
    <mergeCell ref="D50:F50"/>
    <mergeCell ref="H50:J50"/>
    <mergeCell ref="L50:N50"/>
    <mergeCell ref="D51:F51"/>
    <mergeCell ref="H51:J51"/>
    <mergeCell ref="L51:N51"/>
    <mergeCell ref="D52:F52"/>
    <mergeCell ref="H52:J52"/>
    <mergeCell ref="L52:N52"/>
    <mergeCell ref="D53:F53"/>
    <mergeCell ref="H53:J53"/>
    <mergeCell ref="L53:N53"/>
    <mergeCell ref="D54:F54"/>
    <mergeCell ref="H54:J54"/>
    <mergeCell ref="L54:N54"/>
    <mergeCell ref="D55:F55"/>
    <mergeCell ref="H55:J55"/>
    <mergeCell ref="L55:N55"/>
    <mergeCell ref="D56:F56"/>
    <mergeCell ref="H56:J56"/>
    <mergeCell ref="L56:N56"/>
    <mergeCell ref="D57:F57"/>
    <mergeCell ref="H57:J57"/>
    <mergeCell ref="L57:N57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A60:B61"/>
    <mergeCell ref="C60:J60"/>
    <mergeCell ref="K62:L62"/>
    <mergeCell ref="M62:N62"/>
    <mergeCell ref="C62:D62"/>
    <mergeCell ref="E62:F62"/>
    <mergeCell ref="K63:L63"/>
    <mergeCell ref="M63:N63"/>
    <mergeCell ref="G62:H62"/>
    <mergeCell ref="I62:J62"/>
    <mergeCell ref="G65:H65"/>
    <mergeCell ref="I65:J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M66:N66"/>
    <mergeCell ref="C65:D65"/>
    <mergeCell ref="E65:F65"/>
    <mergeCell ref="K64:L64"/>
    <mergeCell ref="M64:N64"/>
    <mergeCell ref="K65:L65"/>
    <mergeCell ref="M65:N65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I72:J72"/>
    <mergeCell ref="K72:L72"/>
    <mergeCell ref="C73:D73"/>
    <mergeCell ref="E73:F73"/>
    <mergeCell ref="G73:H73"/>
    <mergeCell ref="I73:J73"/>
    <mergeCell ref="E72:F72"/>
    <mergeCell ref="G72:H72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E75:F75"/>
    <mergeCell ref="G75:H75"/>
    <mergeCell ref="I75:J75"/>
    <mergeCell ref="K75:L75"/>
    <mergeCell ref="G76:H76"/>
    <mergeCell ref="I76:J76"/>
    <mergeCell ref="K76:L76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M77:N77"/>
    <mergeCell ref="E76:F76"/>
    <mergeCell ref="C78:D78"/>
    <mergeCell ref="E78:F78"/>
    <mergeCell ref="G78:H78"/>
    <mergeCell ref="I78:J78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E81:F81"/>
    <mergeCell ref="G81:H81"/>
    <mergeCell ref="I81:J81"/>
    <mergeCell ref="M82:N82"/>
    <mergeCell ref="K85:L85"/>
    <mergeCell ref="M85:N85"/>
    <mergeCell ref="I84:J84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C86:D86"/>
    <mergeCell ref="G86:H86"/>
    <mergeCell ref="I86:J86"/>
    <mergeCell ref="C85:D85"/>
    <mergeCell ref="G85:H85"/>
    <mergeCell ref="I85:J85"/>
    <mergeCell ref="I88:J88"/>
    <mergeCell ref="C88:D88"/>
    <mergeCell ref="E88:F88"/>
    <mergeCell ref="G88:H88"/>
    <mergeCell ref="C87:D87"/>
    <mergeCell ref="G87:H87"/>
    <mergeCell ref="I87:J87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G91:H91"/>
    <mergeCell ref="I91:J91"/>
    <mergeCell ref="M91:N91"/>
    <mergeCell ref="Q90:R90"/>
    <mergeCell ref="C93:D93"/>
    <mergeCell ref="G93:H93"/>
    <mergeCell ref="I93:J93"/>
    <mergeCell ref="M92:N92"/>
    <mergeCell ref="G94:H94"/>
    <mergeCell ref="I94:J94"/>
    <mergeCell ref="C92:D92"/>
    <mergeCell ref="G92:H92"/>
    <mergeCell ref="I92:J92"/>
    <mergeCell ref="K92:L92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5:H95"/>
    <mergeCell ref="I95:J95"/>
    <mergeCell ref="M95:N95"/>
    <mergeCell ref="C96:D96"/>
    <mergeCell ref="G96:H96"/>
    <mergeCell ref="I96:J96"/>
    <mergeCell ref="M96:N96"/>
    <mergeCell ref="Q96:R96"/>
    <mergeCell ref="C97:D97"/>
    <mergeCell ref="E97:F97"/>
    <mergeCell ref="G97:H97"/>
    <mergeCell ref="I97:J97"/>
    <mergeCell ref="K97:L97"/>
    <mergeCell ref="M97:N97"/>
    <mergeCell ref="Q97:R97"/>
    <mergeCell ref="C100:F100"/>
    <mergeCell ref="G102:H102"/>
    <mergeCell ref="C98:F98"/>
    <mergeCell ref="I98:L98"/>
    <mergeCell ref="O98:R98"/>
    <mergeCell ref="O99:R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0"/>
      <c r="B2" s="570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0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0"/>
      <c r="B4" s="570" t="s">
        <v>147</v>
      </c>
      <c r="C4" s="573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0"/>
      <c r="B5" s="570"/>
      <c r="C5" s="573"/>
      <c r="D5" s="271"/>
      <c r="E5" s="271"/>
      <c r="F5" s="271">
        <f>'[6]Лойга'!$D$36</f>
        <v>99664.8</v>
      </c>
    </row>
    <row r="6" spans="1:6" ht="12.75">
      <c r="A6" s="570"/>
      <c r="B6" s="570"/>
      <c r="C6" s="573"/>
      <c r="D6" s="271"/>
      <c r="E6" s="271"/>
      <c r="F6" s="271">
        <f>'[6]Лойга'!$D$37</f>
        <v>58835.25</v>
      </c>
    </row>
    <row r="7" spans="1:6" ht="12.75">
      <c r="A7" s="570"/>
      <c r="B7" s="570"/>
      <c r="C7" s="573"/>
      <c r="D7" s="271"/>
      <c r="E7" s="271"/>
      <c r="F7" s="271">
        <f>'[6]Лойга'!$D$32</f>
        <v>99000</v>
      </c>
    </row>
    <row r="8" spans="1:6" ht="12.75">
      <c r="A8" s="570"/>
      <c r="B8" s="570"/>
      <c r="C8" s="573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1"/>
      <c r="B14" s="571"/>
      <c r="C14" s="571"/>
      <c r="D14" s="571"/>
      <c r="E14" s="571"/>
      <c r="F14" s="571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2" t="s">
        <v>155</v>
      </c>
      <c r="G22" s="572"/>
    </row>
    <row r="24" spans="1:6" ht="12.75">
      <c r="A24" s="570"/>
      <c r="B24" s="570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0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0"/>
      <c r="B26" s="570" t="s">
        <v>147</v>
      </c>
      <c r="C26" s="573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0"/>
      <c r="B27" s="570"/>
      <c r="C27" s="573"/>
      <c r="D27" s="271"/>
      <c r="E27" s="271">
        <f>99000</f>
        <v>99000</v>
      </c>
      <c r="F27" s="271"/>
    </row>
    <row r="28" spans="1:6" ht="12.75">
      <c r="A28" s="570"/>
      <c r="B28" s="570"/>
      <c r="C28" s="573"/>
      <c r="D28" s="271"/>
      <c r="E28" s="271">
        <f>99000</f>
        <v>99000</v>
      </c>
      <c r="F28" s="271"/>
    </row>
    <row r="29" spans="1:6" ht="12.75">
      <c r="A29" s="570"/>
      <c r="B29" s="570"/>
      <c r="C29" s="573"/>
      <c r="D29" s="271"/>
      <c r="E29" s="274">
        <f>'[6]Лойга'!$E$17*1000</f>
        <v>222456.93</v>
      </c>
      <c r="F29" s="271"/>
    </row>
    <row r="30" spans="1:6" ht="12.75">
      <c r="A30" s="570"/>
      <c r="B30" s="570"/>
      <c r="C30" s="573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94" t="s">
        <v>83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14" ht="18" customHeight="1">
      <c r="A2" s="595" t="s">
        <v>179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4" ht="11.25" customHeight="1">
      <c r="A3" s="574" t="s">
        <v>94</v>
      </c>
      <c r="B3" s="574" t="s">
        <v>2</v>
      </c>
      <c r="C3" s="461" t="s">
        <v>19</v>
      </c>
      <c r="D3" s="461"/>
      <c r="E3" s="461"/>
      <c r="F3" s="461"/>
      <c r="G3" s="461" t="s">
        <v>20</v>
      </c>
      <c r="H3" s="461"/>
      <c r="I3" s="461"/>
      <c r="J3" s="461"/>
      <c r="K3" s="597" t="s">
        <v>21</v>
      </c>
      <c r="L3" s="598"/>
      <c r="M3" s="598"/>
      <c r="N3" s="598"/>
    </row>
    <row r="4" spans="1:14" ht="31.5" customHeight="1">
      <c r="A4" s="596"/>
      <c r="B4" s="596"/>
      <c r="C4" s="574" t="s">
        <v>76</v>
      </c>
      <c r="D4" s="461" t="s">
        <v>22</v>
      </c>
      <c r="E4" s="461"/>
      <c r="F4" s="461"/>
      <c r="G4" s="574" t="s">
        <v>76</v>
      </c>
      <c r="H4" s="461" t="s">
        <v>22</v>
      </c>
      <c r="I4" s="461"/>
      <c r="J4" s="461"/>
      <c r="K4" s="574" t="s">
        <v>76</v>
      </c>
      <c r="L4" s="461" t="s">
        <v>22</v>
      </c>
      <c r="M4" s="461"/>
      <c r="N4" s="461"/>
    </row>
    <row r="5" spans="1:14" ht="10.5" customHeight="1">
      <c r="A5" s="575"/>
      <c r="B5" s="575"/>
      <c r="C5" s="575"/>
      <c r="D5" s="143" t="s">
        <v>23</v>
      </c>
      <c r="E5" s="143" t="s">
        <v>24</v>
      </c>
      <c r="F5" s="143" t="s">
        <v>25</v>
      </c>
      <c r="G5" s="575"/>
      <c r="H5" s="143" t="s">
        <v>23</v>
      </c>
      <c r="I5" s="143" t="s">
        <v>24</v>
      </c>
      <c r="J5" s="143" t="s">
        <v>25</v>
      </c>
      <c r="K5" s="575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65" t="s">
        <v>180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</row>
    <row r="24" spans="1:14" s="3" customFormat="1" ht="11.25" customHeight="1">
      <c r="A24" s="580" t="s">
        <v>79</v>
      </c>
      <c r="B24" s="577" t="s">
        <v>2</v>
      </c>
      <c r="C24" s="574" t="s">
        <v>76</v>
      </c>
      <c r="D24" s="461" t="s">
        <v>22</v>
      </c>
      <c r="E24" s="461"/>
      <c r="F24" s="461"/>
      <c r="G24" s="574" t="s">
        <v>76</v>
      </c>
      <c r="H24" s="461" t="s">
        <v>22</v>
      </c>
      <c r="I24" s="461"/>
      <c r="J24" s="461"/>
      <c r="K24" s="574" t="s">
        <v>76</v>
      </c>
      <c r="L24" s="461" t="s">
        <v>22</v>
      </c>
      <c r="M24" s="461"/>
      <c r="N24" s="461"/>
    </row>
    <row r="25" spans="1:14" s="3" customFormat="1" ht="15" customHeight="1">
      <c r="A25" s="581"/>
      <c r="B25" s="578"/>
      <c r="C25" s="596"/>
      <c r="D25" s="143" t="s">
        <v>23</v>
      </c>
      <c r="E25" s="143" t="s">
        <v>24</v>
      </c>
      <c r="F25" s="143" t="s">
        <v>25</v>
      </c>
      <c r="G25" s="596"/>
      <c r="H25" s="143" t="s">
        <v>23</v>
      </c>
      <c r="I25" s="143" t="s">
        <v>24</v>
      </c>
      <c r="J25" s="143" t="s">
        <v>25</v>
      </c>
      <c r="K25" s="596"/>
      <c r="L25" s="143" t="s">
        <v>23</v>
      </c>
      <c r="M25" s="143" t="s">
        <v>24</v>
      </c>
      <c r="N25" s="143" t="s">
        <v>25</v>
      </c>
    </row>
    <row r="26" spans="1:14" ht="9.75" customHeight="1">
      <c r="A26" s="582"/>
      <c r="B26" s="579"/>
      <c r="C26" s="575"/>
      <c r="D26" s="223">
        <v>1</v>
      </c>
      <c r="E26" s="223">
        <v>0.6462</v>
      </c>
      <c r="F26" s="223">
        <v>0.2866</v>
      </c>
      <c r="G26" s="575"/>
      <c r="H26" s="223">
        <v>1</v>
      </c>
      <c r="I26" s="223">
        <f>E26</f>
        <v>0.6462</v>
      </c>
      <c r="J26" s="223">
        <f>F26</f>
        <v>0.2866</v>
      </c>
      <c r="K26" s="575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3"/>
      <c r="H45" s="463"/>
      <c r="I45" s="463"/>
      <c r="J45" s="463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85">
        <f>ROUND($B$66*C46/100,0)*1000</f>
        <v>3260000</v>
      </c>
      <c r="E46" s="585"/>
      <c r="F46" s="331"/>
      <c r="G46" s="182"/>
      <c r="H46" s="181"/>
      <c r="I46" s="583" t="s">
        <v>183</v>
      </c>
      <c r="J46" s="583"/>
      <c r="K46" s="583"/>
      <c r="L46" s="583"/>
      <c r="M46" s="583"/>
      <c r="N46" s="583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84">
        <f>ROUND($B$66*C47/100,0)*1000</f>
        <v>1193000</v>
      </c>
      <c r="E47" s="584"/>
      <c r="F47" s="599">
        <f>SUM(D47:E61)</f>
        <v>13010000</v>
      </c>
      <c r="G47" s="347"/>
      <c r="H47" s="332"/>
      <c r="I47" s="583"/>
      <c r="J47" s="583"/>
      <c r="K47" s="583"/>
      <c r="L47" s="583"/>
      <c r="M47" s="583"/>
      <c r="N47" s="583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84">
        <f aca="true" t="shared" si="20" ref="D48:D60">ROUND($B$66*C48/100,0)*1000</f>
        <v>1008000</v>
      </c>
      <c r="E48" s="584"/>
      <c r="F48" s="599"/>
      <c r="G48" s="347"/>
      <c r="H48" s="332"/>
      <c r="I48" s="583"/>
      <c r="J48" s="583"/>
      <c r="K48" s="583"/>
      <c r="L48" s="583"/>
      <c r="M48" s="583"/>
      <c r="N48" s="583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84">
        <f t="shared" si="20"/>
        <v>568000</v>
      </c>
      <c r="E49" s="584"/>
      <c r="F49" s="599"/>
      <c r="G49" s="347"/>
      <c r="H49" s="332"/>
      <c r="I49" s="583"/>
      <c r="J49" s="583"/>
      <c r="K49" s="583"/>
      <c r="L49" s="583"/>
      <c r="M49" s="583"/>
      <c r="N49" s="583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84">
        <f t="shared" si="20"/>
        <v>978000</v>
      </c>
      <c r="E50" s="584"/>
      <c r="F50" s="599"/>
      <c r="G50" s="347"/>
      <c r="H50" s="332"/>
      <c r="I50" s="583"/>
      <c r="J50" s="583"/>
      <c r="K50" s="583"/>
      <c r="L50" s="583"/>
      <c r="M50" s="583"/>
      <c r="N50" s="583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84">
        <f t="shared" si="20"/>
        <v>976000</v>
      </c>
      <c r="E51" s="584"/>
      <c r="F51" s="599"/>
      <c r="G51" s="347"/>
      <c r="H51" s="332"/>
      <c r="I51" s="583"/>
      <c r="J51" s="583"/>
      <c r="K51" s="583"/>
      <c r="L51" s="583"/>
      <c r="M51" s="583"/>
      <c r="N51" s="583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84">
        <f t="shared" si="20"/>
        <v>696000</v>
      </c>
      <c r="E52" s="584"/>
      <c r="F52" s="599"/>
      <c r="G52" s="347"/>
      <c r="H52" s="332"/>
      <c r="I52" s="583"/>
      <c r="J52" s="583"/>
      <c r="K52" s="583"/>
      <c r="L52" s="583"/>
      <c r="M52" s="583"/>
      <c r="N52" s="583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84">
        <f t="shared" si="20"/>
        <v>753000</v>
      </c>
      <c r="E53" s="584"/>
      <c r="F53" s="599"/>
      <c r="G53" s="347"/>
      <c r="H53" s="332"/>
      <c r="I53" s="602" t="s">
        <v>181</v>
      </c>
      <c r="J53" s="602"/>
      <c r="K53" s="602"/>
      <c r="L53" s="602"/>
      <c r="M53" s="576" t="s">
        <v>182</v>
      </c>
      <c r="N53" s="576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84">
        <f t="shared" si="20"/>
        <v>839000</v>
      </c>
      <c r="E54" s="584"/>
      <c r="F54" s="599"/>
      <c r="G54" s="347"/>
      <c r="H54" s="332"/>
      <c r="I54" s="591" t="s">
        <v>46</v>
      </c>
      <c r="J54" s="591"/>
      <c r="K54" s="591"/>
      <c r="L54" s="591"/>
      <c r="M54" s="590">
        <f>C64</f>
        <v>0.7758946996658509</v>
      </c>
      <c r="N54" s="591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84">
        <f t="shared" si="20"/>
        <v>368000</v>
      </c>
      <c r="E55" s="584"/>
      <c r="F55" s="599"/>
      <c r="G55" s="347"/>
      <c r="H55" s="332"/>
      <c r="I55" s="603" t="str">
        <f>B62</f>
        <v>МО "Уст.мун.район"</v>
      </c>
      <c r="J55" s="603"/>
      <c r="K55" s="603"/>
      <c r="L55" s="603"/>
      <c r="M55" s="590">
        <f>C62</f>
        <v>0.6720416821730886</v>
      </c>
      <c r="N55" s="591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84">
        <f t="shared" si="20"/>
        <v>815000</v>
      </c>
      <c r="E56" s="584"/>
      <c r="F56" s="599"/>
      <c r="G56" s="347"/>
      <c r="H56" s="332"/>
      <c r="I56" s="603" t="str">
        <f>B46</f>
        <v>МО "Октябрьское"</v>
      </c>
      <c r="J56" s="603"/>
      <c r="K56" s="603"/>
      <c r="L56" s="603"/>
      <c r="M56" s="590">
        <f>C46</f>
        <v>0.1038530174927623</v>
      </c>
      <c r="N56" s="591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84">
        <f t="shared" si="20"/>
        <v>1009000</v>
      </c>
      <c r="E57" s="584"/>
      <c r="F57" s="599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84">
        <f t="shared" si="20"/>
        <v>462000</v>
      </c>
      <c r="E58" s="584"/>
      <c r="F58" s="599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84">
        <f t="shared" si="20"/>
        <v>772000</v>
      </c>
      <c r="E59" s="584"/>
      <c r="F59" s="599"/>
      <c r="G59" s="347"/>
      <c r="H59" s="332"/>
      <c r="I59" s="600" t="s">
        <v>185</v>
      </c>
      <c r="J59" s="600"/>
      <c r="K59" s="600"/>
      <c r="L59" s="600"/>
      <c r="M59" s="600"/>
      <c r="N59" s="600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84">
        <f t="shared" si="20"/>
        <v>461000</v>
      </c>
      <c r="E60" s="584"/>
      <c r="F60" s="599"/>
      <c r="G60" s="347"/>
      <c r="H60" s="332"/>
      <c r="I60" s="600"/>
      <c r="J60" s="600"/>
      <c r="K60" s="600"/>
      <c r="L60" s="600"/>
      <c r="M60" s="600"/>
      <c r="N60" s="600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84">
        <f>ROUND($B$66*C61/100,0)*1000</f>
        <v>2112000</v>
      </c>
      <c r="E61" s="584"/>
      <c r="F61" s="599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85">
        <f>ROUND($B$66*C62/100,0)*1000</f>
        <v>21095000</v>
      </c>
      <c r="E62" s="585"/>
      <c r="F62" s="349"/>
      <c r="G62" s="348"/>
      <c r="H62" s="181"/>
      <c r="I62" s="601" t="s">
        <v>186</v>
      </c>
      <c r="J62" s="601"/>
      <c r="K62" s="601"/>
      <c r="L62" s="601"/>
      <c r="M62" s="601"/>
      <c r="N62" s="601"/>
    </row>
    <row r="63" spans="1:14" ht="16.5" customHeight="1">
      <c r="A63" s="4"/>
      <c r="B63" s="344" t="s">
        <v>193</v>
      </c>
      <c r="C63" s="346">
        <f>G43/$B$65*10</f>
        <v>0.2575751433233713</v>
      </c>
      <c r="D63" s="584">
        <f>ROUND($B$66*C63/100,0)*1000</f>
        <v>8085000</v>
      </c>
      <c r="E63" s="584"/>
      <c r="F63" s="333"/>
      <c r="G63" s="343"/>
      <c r="H63" s="181"/>
      <c r="I63" s="601"/>
      <c r="J63" s="601"/>
      <c r="K63" s="601"/>
      <c r="L63" s="601"/>
      <c r="M63" s="601"/>
      <c r="N63" s="601"/>
    </row>
    <row r="64" spans="1:14" ht="11.25" customHeight="1">
      <c r="A64" s="4"/>
      <c r="B64" s="344" t="s">
        <v>189</v>
      </c>
      <c r="C64" s="346">
        <f>C62+C46</f>
        <v>0.7758946996658509</v>
      </c>
      <c r="D64" s="586">
        <f>ROUND($B$66*C64/100,0)*1000</f>
        <v>24355000</v>
      </c>
      <c r="E64" s="586"/>
      <c r="F64" s="331"/>
      <c r="G64" s="589" t="s">
        <v>188</v>
      </c>
      <c r="H64" s="589"/>
      <c r="I64" s="589"/>
      <c r="J64" s="589"/>
      <c r="K64" s="589"/>
      <c r="L64" s="589"/>
      <c r="M64" s="589"/>
      <c r="N64" s="589"/>
    </row>
    <row r="65" spans="1:14" ht="24.75" customHeight="1">
      <c r="A65" s="339" t="s">
        <v>84</v>
      </c>
      <c r="B65" s="340">
        <v>5268.7848</v>
      </c>
      <c r="D65" s="587">
        <f>B66*1000</f>
        <v>3138972000</v>
      </c>
      <c r="E65" s="588"/>
      <c r="G65" s="589"/>
      <c r="H65" s="589"/>
      <c r="I65" s="589"/>
      <c r="J65" s="589"/>
      <c r="K65" s="589"/>
      <c r="L65" s="589"/>
      <c r="M65" s="589"/>
      <c r="N65" s="589"/>
    </row>
    <row r="66" spans="1:14" ht="19.5" customHeight="1" thickBot="1">
      <c r="A66" s="339" t="s">
        <v>111</v>
      </c>
      <c r="B66" s="341">
        <v>3138972</v>
      </c>
      <c r="C66" s="180"/>
      <c r="D66" s="592" t="s">
        <v>191</v>
      </c>
      <c r="E66" s="593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A23:N23"/>
    <mergeCell ref="G4:G5"/>
    <mergeCell ref="K4:K5"/>
    <mergeCell ref="D4:F4"/>
    <mergeCell ref="G45:J45"/>
    <mergeCell ref="D24:F24"/>
    <mergeCell ref="L24:N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07" t="s">
        <v>195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10" ht="24.75" customHeight="1">
      <c r="A2" s="614"/>
      <c r="B2" s="614" t="s">
        <v>197</v>
      </c>
      <c r="C2" s="604" t="s">
        <v>33</v>
      </c>
      <c r="D2" s="605"/>
      <c r="E2" s="604" t="s">
        <v>142</v>
      </c>
      <c r="F2" s="605"/>
      <c r="G2" s="604" t="s">
        <v>198</v>
      </c>
      <c r="H2" s="605"/>
      <c r="I2" s="604" t="s">
        <v>120</v>
      </c>
      <c r="J2" s="605"/>
    </row>
    <row r="3" spans="1:10" ht="61.5" customHeight="1">
      <c r="A3" s="614"/>
      <c r="B3" s="614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08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09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09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09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09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09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09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09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0"/>
      <c r="B12" s="611" t="s">
        <v>213</v>
      </c>
      <c r="C12" s="612"/>
      <c r="D12" s="612"/>
      <c r="E12" s="612"/>
      <c r="F12" s="612"/>
      <c r="G12" s="612"/>
      <c r="H12" s="612"/>
      <c r="I12" s="612"/>
      <c r="J12" s="613"/>
    </row>
    <row r="13" spans="1:10" ht="81.75" customHeight="1">
      <c r="A13" s="606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06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06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06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06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24.75390625" style="0" customWidth="1"/>
    <col min="2" max="2" width="14.00390625" style="0" customWidth="1"/>
    <col min="3" max="3" width="27.375" style="0" customWidth="1"/>
    <col min="4" max="4" width="26.00390625" style="0" customWidth="1"/>
    <col min="5" max="5" width="23.75390625" style="0" hidden="1" customWidth="1"/>
    <col min="6" max="6" width="21.625" style="0" customWidth="1"/>
    <col min="7" max="7" width="22.25390625" style="0" customWidth="1"/>
    <col min="8" max="8" width="21.625" style="0" customWidth="1"/>
    <col min="9" max="9" width="22.00390625" style="0" customWidth="1"/>
  </cols>
  <sheetData>
    <row r="1" ht="18.75" customHeight="1">
      <c r="D1" t="s">
        <v>252</v>
      </c>
    </row>
    <row r="2" ht="51" customHeight="1">
      <c r="D2" s="433" t="s">
        <v>254</v>
      </c>
    </row>
    <row r="3" ht="24" customHeight="1">
      <c r="D3" t="s">
        <v>248</v>
      </c>
    </row>
    <row r="4" ht="37.5" customHeight="1">
      <c r="D4" s="433" t="s">
        <v>251</v>
      </c>
    </row>
    <row r="5" ht="12.75">
      <c r="D5" t="s">
        <v>249</v>
      </c>
    </row>
    <row r="6" ht="51">
      <c r="D6" s="433" t="s">
        <v>247</v>
      </c>
    </row>
    <row r="7" ht="18.75" customHeight="1">
      <c r="D7" t="s">
        <v>250</v>
      </c>
    </row>
    <row r="8" ht="38.25" customHeight="1">
      <c r="D8" s="433" t="s">
        <v>246</v>
      </c>
    </row>
    <row r="9" ht="8.25" customHeight="1">
      <c r="D9" s="433"/>
    </row>
    <row r="10" spans="1:5" ht="48" customHeight="1">
      <c r="A10" s="622" t="s">
        <v>242</v>
      </c>
      <c r="B10" s="623"/>
      <c r="C10" s="623"/>
      <c r="D10" s="624"/>
      <c r="E10" s="624"/>
    </row>
    <row r="11" spans="1:9" ht="101.25" customHeight="1">
      <c r="A11" s="625" t="s">
        <v>2</v>
      </c>
      <c r="B11" s="627" t="s">
        <v>237</v>
      </c>
      <c r="C11" s="629" t="s">
        <v>240</v>
      </c>
      <c r="D11" s="631" t="s">
        <v>241</v>
      </c>
      <c r="E11" s="632"/>
      <c r="F11" s="616" t="s">
        <v>243</v>
      </c>
      <c r="G11" s="616" t="s">
        <v>245</v>
      </c>
      <c r="H11" s="619" t="s">
        <v>244</v>
      </c>
      <c r="I11" s="615" t="s">
        <v>253</v>
      </c>
    </row>
    <row r="12" spans="1:9" ht="45.75" customHeight="1">
      <c r="A12" s="626"/>
      <c r="B12" s="628"/>
      <c r="C12" s="630"/>
      <c r="D12" s="631"/>
      <c r="E12" s="632"/>
      <c r="F12" s="617"/>
      <c r="G12" s="617"/>
      <c r="H12" s="620"/>
      <c r="I12" s="615"/>
    </row>
    <row r="13" spans="1:9" ht="35.25" customHeight="1">
      <c r="A13" s="626"/>
      <c r="B13" s="628"/>
      <c r="C13" s="630"/>
      <c r="D13" s="631"/>
      <c r="E13" s="632"/>
      <c r="F13" s="618"/>
      <c r="G13" s="618"/>
      <c r="H13" s="621"/>
      <c r="I13" s="615"/>
    </row>
    <row r="14" spans="1:9" ht="14.25" customHeight="1">
      <c r="A14" s="425" t="s">
        <v>3</v>
      </c>
      <c r="B14" s="426">
        <f>C14+D14+F14+G14+H14+I14</f>
        <v>1413683.4</v>
      </c>
      <c r="C14" s="268">
        <v>94003</v>
      </c>
      <c r="D14" s="268">
        <v>1267619</v>
      </c>
      <c r="E14" s="298"/>
      <c r="F14" s="268"/>
      <c r="G14" s="268">
        <v>50891.7</v>
      </c>
      <c r="H14" s="298">
        <v>1169.7</v>
      </c>
      <c r="I14" s="262"/>
    </row>
    <row r="15" spans="1:9" ht="14.25" customHeight="1">
      <c r="A15" s="425" t="s">
        <v>4</v>
      </c>
      <c r="B15" s="426">
        <f aca="true" t="shared" si="0" ref="B15:B30">C15+D15+F15+G15+H15+I15</f>
        <v>1979574</v>
      </c>
      <c r="C15" s="268">
        <v>776298</v>
      </c>
      <c r="D15" s="268">
        <v>1203276</v>
      </c>
      <c r="E15" s="298"/>
      <c r="F15" s="268"/>
      <c r="G15" s="268"/>
      <c r="H15" s="298"/>
      <c r="I15" s="262"/>
    </row>
    <row r="16" spans="1:9" ht="14.25" customHeight="1">
      <c r="A16" s="425" t="s">
        <v>5</v>
      </c>
      <c r="B16" s="426">
        <f t="shared" si="0"/>
        <v>1291868.77</v>
      </c>
      <c r="C16" s="268">
        <v>219544</v>
      </c>
      <c r="D16" s="268">
        <v>938282</v>
      </c>
      <c r="E16" s="298"/>
      <c r="F16" s="268"/>
      <c r="G16" s="268"/>
      <c r="H16" s="298"/>
      <c r="I16" s="268">
        <f>134042.77</f>
        <v>134042.77</v>
      </c>
    </row>
    <row r="17" spans="1:9" ht="14.25" customHeight="1">
      <c r="A17" s="425" t="s">
        <v>239</v>
      </c>
      <c r="B17" s="426">
        <f t="shared" si="0"/>
        <v>1330790.75</v>
      </c>
      <c r="C17" s="268"/>
      <c r="D17" s="268">
        <v>1202704</v>
      </c>
      <c r="E17" s="298"/>
      <c r="F17" s="268"/>
      <c r="G17" s="268">
        <v>128086.75</v>
      </c>
      <c r="H17" s="298"/>
      <c r="I17" s="262"/>
    </row>
    <row r="18" spans="1:9" ht="14.25" customHeight="1">
      <c r="A18" s="425" t="s">
        <v>7</v>
      </c>
      <c r="B18" s="426">
        <f t="shared" si="0"/>
        <v>960642</v>
      </c>
      <c r="C18" s="268"/>
      <c r="D18" s="268">
        <v>914409</v>
      </c>
      <c r="E18" s="298"/>
      <c r="F18" s="268"/>
      <c r="G18" s="268">
        <v>46233</v>
      </c>
      <c r="H18" s="298"/>
      <c r="I18" s="262"/>
    </row>
    <row r="19" spans="1:9" ht="14.25" customHeight="1">
      <c r="A19" s="425" t="s">
        <v>8</v>
      </c>
      <c r="B19" s="426">
        <f t="shared" si="0"/>
        <v>1341476</v>
      </c>
      <c r="C19" s="268">
        <v>461585</v>
      </c>
      <c r="D19" s="268">
        <v>879891</v>
      </c>
      <c r="E19" s="298"/>
      <c r="F19" s="268"/>
      <c r="G19" s="268"/>
      <c r="H19" s="298"/>
      <c r="I19" s="262"/>
    </row>
    <row r="20" spans="1:9" ht="14.25" customHeight="1">
      <c r="A20" s="425" t="s">
        <v>9</v>
      </c>
      <c r="B20" s="426">
        <f t="shared" si="0"/>
        <v>1256796</v>
      </c>
      <c r="C20" s="268">
        <v>280175</v>
      </c>
      <c r="D20" s="268">
        <f>676621+180000</f>
        <v>856621</v>
      </c>
      <c r="E20" s="298"/>
      <c r="F20" s="268"/>
      <c r="G20" s="268"/>
      <c r="H20" s="298">
        <v>120000</v>
      </c>
      <c r="I20" s="262"/>
    </row>
    <row r="21" spans="1:9" ht="14.25" customHeight="1">
      <c r="A21" s="425" t="s">
        <v>10</v>
      </c>
      <c r="B21" s="426">
        <f t="shared" si="0"/>
        <v>1786236</v>
      </c>
      <c r="C21" s="268">
        <f>1133548-832162</f>
        <v>301386</v>
      </c>
      <c r="D21" s="268">
        <f>652688+832162</f>
        <v>1484850</v>
      </c>
      <c r="E21" s="298"/>
      <c r="F21" s="268"/>
      <c r="G21" s="268"/>
      <c r="H21" s="298"/>
      <c r="I21" s="262"/>
    </row>
    <row r="22" spans="1:9" ht="14.25" customHeight="1">
      <c r="A22" s="432" t="s">
        <v>11</v>
      </c>
      <c r="B22" s="426">
        <f t="shared" si="0"/>
        <v>1297866.16</v>
      </c>
      <c r="C22" s="431">
        <v>1201788</v>
      </c>
      <c r="D22" s="268"/>
      <c r="E22" s="298"/>
      <c r="F22" s="268">
        <v>96078.16</v>
      </c>
      <c r="G22" s="268"/>
      <c r="H22" s="298"/>
      <c r="I22" s="262"/>
    </row>
    <row r="23" spans="1:9" ht="14.25" customHeight="1">
      <c r="A23" s="425" t="s">
        <v>12</v>
      </c>
      <c r="B23" s="426">
        <f t="shared" si="0"/>
        <v>528913.25</v>
      </c>
      <c r="C23" s="268">
        <v>29942</v>
      </c>
      <c r="D23" s="268">
        <v>440126</v>
      </c>
      <c r="E23" s="298"/>
      <c r="F23" s="268">
        <v>65</v>
      </c>
      <c r="G23" s="268">
        <v>58780.25</v>
      </c>
      <c r="H23" s="298"/>
      <c r="I23" s="262"/>
    </row>
    <row r="24" spans="1:9" ht="14.25" customHeight="1">
      <c r="A24" s="425" t="s">
        <v>13</v>
      </c>
      <c r="B24" s="426">
        <f t="shared" si="0"/>
        <v>1439455</v>
      </c>
      <c r="C24" s="268">
        <v>498930</v>
      </c>
      <c r="D24" s="268">
        <v>940525</v>
      </c>
      <c r="E24" s="298"/>
      <c r="F24" s="268"/>
      <c r="G24" s="268"/>
      <c r="H24" s="298"/>
      <c r="I24" s="262"/>
    </row>
    <row r="25" spans="1:9" ht="24.75" customHeight="1">
      <c r="A25" s="427" t="s">
        <v>26</v>
      </c>
      <c r="B25" s="426">
        <f t="shared" si="0"/>
        <v>3375863.26</v>
      </c>
      <c r="C25" s="268">
        <v>1616961</v>
      </c>
      <c r="D25" s="268">
        <v>1221982</v>
      </c>
      <c r="E25" s="298"/>
      <c r="F25" s="268">
        <v>177600</v>
      </c>
      <c r="G25" s="268">
        <v>20800.01</v>
      </c>
      <c r="H25" s="298">
        <v>338520.25</v>
      </c>
      <c r="I25" s="262"/>
    </row>
    <row r="26" spans="1:9" ht="14.25" customHeight="1">
      <c r="A26" s="425" t="s">
        <v>14</v>
      </c>
      <c r="B26" s="426">
        <f t="shared" si="0"/>
        <v>804967</v>
      </c>
      <c r="C26" s="298">
        <v>241939</v>
      </c>
      <c r="D26" s="268">
        <v>563028</v>
      </c>
      <c r="E26" s="298"/>
      <c r="F26" s="268"/>
      <c r="G26" s="268"/>
      <c r="H26" s="298"/>
      <c r="I26" s="262"/>
    </row>
    <row r="27" spans="1:9" ht="14.25" customHeight="1">
      <c r="A27" s="425" t="s">
        <v>15</v>
      </c>
      <c r="B27" s="426">
        <f t="shared" si="0"/>
        <v>2130972</v>
      </c>
      <c r="C27" s="268">
        <v>1079833</v>
      </c>
      <c r="D27" s="268">
        <v>951139</v>
      </c>
      <c r="E27" s="298"/>
      <c r="F27" s="268"/>
      <c r="G27" s="268"/>
      <c r="H27" s="298">
        <v>100000</v>
      </c>
      <c r="I27" s="262"/>
    </row>
    <row r="28" spans="1:9" ht="14.25" customHeight="1">
      <c r="A28" s="425" t="s">
        <v>16</v>
      </c>
      <c r="B28" s="426">
        <f t="shared" si="0"/>
        <v>602644</v>
      </c>
      <c r="C28" s="268">
        <v>53469</v>
      </c>
      <c r="D28" s="268">
        <v>533095</v>
      </c>
      <c r="E28" s="298"/>
      <c r="F28" s="268"/>
      <c r="G28" s="268">
        <v>16080</v>
      </c>
      <c r="H28" s="298"/>
      <c r="I28" s="262"/>
    </row>
    <row r="29" spans="1:9" ht="14.25" customHeight="1" thickBot="1">
      <c r="A29" s="428" t="s">
        <v>17</v>
      </c>
      <c r="B29" s="439">
        <f t="shared" si="0"/>
        <v>0</v>
      </c>
      <c r="C29" s="430"/>
      <c r="D29" s="430"/>
      <c r="E29" s="429"/>
      <c r="F29" s="268"/>
      <c r="G29" s="268"/>
      <c r="H29" s="298"/>
      <c r="I29" s="262"/>
    </row>
    <row r="30" spans="1:9" s="435" customFormat="1" ht="14.25" customHeight="1" thickBot="1">
      <c r="A30" s="438" t="s">
        <v>238</v>
      </c>
      <c r="B30" s="440">
        <f t="shared" si="0"/>
        <v>21541747.59</v>
      </c>
      <c r="C30" s="437">
        <f aca="true" t="shared" si="1" ref="C30:I30">SUM(C14:C29)</f>
        <v>6855853</v>
      </c>
      <c r="D30" s="434">
        <f t="shared" si="1"/>
        <v>13397547</v>
      </c>
      <c r="E30" s="434">
        <f t="shared" si="1"/>
        <v>0</v>
      </c>
      <c r="F30" s="434">
        <f t="shared" si="1"/>
        <v>273743.16000000003</v>
      </c>
      <c r="G30" s="434">
        <f t="shared" si="1"/>
        <v>320871.71</v>
      </c>
      <c r="H30" s="436">
        <f t="shared" si="1"/>
        <v>559689.95</v>
      </c>
      <c r="I30" s="436">
        <f t="shared" si="1"/>
        <v>134042.77</v>
      </c>
    </row>
    <row r="31" ht="12.75">
      <c r="B31" s="193"/>
    </row>
  </sheetData>
  <sheetProtection/>
  <mergeCells count="9">
    <mergeCell ref="I11:I13"/>
    <mergeCell ref="G11:G13"/>
    <mergeCell ref="H11:H13"/>
    <mergeCell ref="A10:E10"/>
    <mergeCell ref="A11:A13"/>
    <mergeCell ref="B11:B13"/>
    <mergeCell ref="C11:C13"/>
    <mergeCell ref="D11:E13"/>
    <mergeCell ref="F11:F13"/>
  </mergeCells>
  <printOptions/>
  <pageMargins left="0.984251968503937" right="0" top="0.7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1"/>
      <c r="B1" s="441"/>
      <c r="C1" s="441"/>
      <c r="D1" s="441"/>
      <c r="E1" s="138"/>
      <c r="F1" s="138"/>
    </row>
    <row r="2" spans="1:6" ht="18" customHeight="1">
      <c r="A2" s="441"/>
      <c r="B2" s="441"/>
      <c r="C2" s="441"/>
      <c r="D2" s="441"/>
      <c r="E2" s="138"/>
      <c r="F2" s="138"/>
    </row>
    <row r="3" spans="1:6" ht="18" customHeight="1">
      <c r="A3" s="442"/>
      <c r="B3" s="442"/>
      <c r="C3" s="442"/>
      <c r="D3" s="442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0" t="s">
        <v>107</v>
      </c>
      <c r="B5" s="451"/>
      <c r="C5" s="451"/>
      <c r="D5" s="451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49"/>
      <c r="B26" s="449"/>
      <c r="C26" s="449"/>
      <c r="D26" s="449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1"/>
      <c r="B1" s="441"/>
      <c r="C1" s="441"/>
      <c r="D1" s="441"/>
      <c r="E1" s="138"/>
    </row>
    <row r="2" spans="1:5" ht="18" customHeight="1">
      <c r="A2" s="450" t="s">
        <v>88</v>
      </c>
      <c r="B2" s="450"/>
      <c r="C2" s="450"/>
      <c r="D2" s="450"/>
      <c r="E2" s="138"/>
    </row>
    <row r="3" spans="1:5" ht="18" customHeight="1">
      <c r="A3" s="450"/>
      <c r="B3" s="450"/>
      <c r="C3" s="450"/>
      <c r="D3" s="450"/>
      <c r="E3" s="144"/>
    </row>
    <row r="4" spans="1:5" ht="9" customHeight="1">
      <c r="A4" s="450"/>
      <c r="B4" s="450"/>
      <c r="C4" s="450"/>
      <c r="D4" s="450"/>
      <c r="E4" s="144"/>
    </row>
    <row r="5" spans="1:4" ht="111.75" customHeight="1">
      <c r="A5" s="450"/>
      <c r="B5" s="450"/>
      <c r="C5" s="450"/>
      <c r="D5" s="450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58"/>
      <c r="K1" s="458"/>
      <c r="L1" s="458"/>
      <c r="M1" s="458"/>
      <c r="N1" s="458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58"/>
      <c r="K2" s="458"/>
      <c r="L2" s="458"/>
      <c r="M2" s="458"/>
      <c r="N2" s="458"/>
    </row>
    <row r="3" spans="8:14" ht="11.25">
      <c r="H3" s="459"/>
      <c r="I3" s="459"/>
      <c r="J3" s="459"/>
      <c r="K3" s="459"/>
      <c r="L3" s="459"/>
      <c r="M3" s="459"/>
      <c r="N3" s="459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0" t="s">
        <v>83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</row>
    <row r="6" spans="1:14" ht="11.25">
      <c r="A6" s="466" t="s">
        <v>18</v>
      </c>
      <c r="B6" s="466" t="s">
        <v>2</v>
      </c>
      <c r="C6" s="461" t="s">
        <v>19</v>
      </c>
      <c r="D6" s="461"/>
      <c r="E6" s="461"/>
      <c r="F6" s="461"/>
      <c r="G6" s="461" t="s">
        <v>20</v>
      </c>
      <c r="H6" s="461"/>
      <c r="I6" s="461"/>
      <c r="J6" s="461"/>
      <c r="K6" s="462" t="s">
        <v>21</v>
      </c>
      <c r="L6" s="462"/>
      <c r="M6" s="462"/>
      <c r="N6" s="462"/>
    </row>
    <row r="7" spans="1:14" ht="31.5" customHeight="1">
      <c r="A7" s="466"/>
      <c r="B7" s="466"/>
      <c r="C7" s="140"/>
      <c r="D7" s="461" t="s">
        <v>22</v>
      </c>
      <c r="E7" s="461"/>
      <c r="F7" s="461"/>
      <c r="G7" s="140"/>
      <c r="H7" s="461" t="s">
        <v>22</v>
      </c>
      <c r="I7" s="461"/>
      <c r="J7" s="461"/>
      <c r="K7" s="461" t="s">
        <v>22</v>
      </c>
      <c r="L7" s="461"/>
      <c r="M7" s="461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65"/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52" t="s">
        <v>41</v>
      </c>
      <c r="D46" s="453"/>
      <c r="E46" s="453"/>
      <c r="F46" s="454"/>
      <c r="G46" s="452" t="s">
        <v>42</v>
      </c>
      <c r="H46" s="453"/>
      <c r="I46" s="453"/>
      <c r="J46" s="454"/>
      <c r="K46" s="452" t="s">
        <v>43</v>
      </c>
      <c r="L46" s="453"/>
      <c r="M46" s="453"/>
      <c r="N46" s="454"/>
    </row>
    <row r="47" spans="1:16" ht="12" customHeight="1">
      <c r="A47" s="70">
        <v>1</v>
      </c>
      <c r="B47" s="7" t="s">
        <v>11</v>
      </c>
      <c r="C47" s="455">
        <f>C28/$K$44</f>
        <v>0.133849370974551</v>
      </c>
      <c r="D47" s="456"/>
      <c r="E47" s="456"/>
      <c r="F47" s="457"/>
      <c r="G47" s="455">
        <f>G28/$K$44</f>
        <v>0.023330548449565666</v>
      </c>
      <c r="H47" s="456"/>
      <c r="I47" s="456"/>
      <c r="J47" s="457"/>
      <c r="K47" s="455">
        <f>C47+G47</f>
        <v>0.15717991942411666</v>
      </c>
      <c r="L47" s="453"/>
      <c r="M47" s="453"/>
      <c r="N47" s="454"/>
      <c r="O47" s="9"/>
      <c r="P47" s="8"/>
    </row>
    <row r="48" spans="1:16" ht="12" customHeight="1">
      <c r="A48" s="71">
        <v>2</v>
      </c>
      <c r="B48" s="6" t="s">
        <v>3</v>
      </c>
      <c r="C48" s="455">
        <f aca="true" t="shared" si="17" ref="C48:C62">C29/$K$44</f>
        <v>0.04898491011130028</v>
      </c>
      <c r="D48" s="456"/>
      <c r="E48" s="456"/>
      <c r="F48" s="457"/>
      <c r="G48" s="455">
        <f aca="true" t="shared" si="18" ref="G48:G62">G29/$K$44</f>
        <v>0.0027037524404833224</v>
      </c>
      <c r="H48" s="456"/>
      <c r="I48" s="456"/>
      <c r="J48" s="457"/>
      <c r="K48" s="455">
        <f aca="true" t="shared" si="19" ref="K48:K63">C48+G48</f>
        <v>0.0516886625517836</v>
      </c>
      <c r="L48" s="453"/>
      <c r="M48" s="453"/>
      <c r="N48" s="454"/>
      <c r="P48" s="8"/>
    </row>
    <row r="49" spans="1:16" ht="12" customHeight="1">
      <c r="A49" s="71">
        <v>3</v>
      </c>
      <c r="B49" s="6" t="s">
        <v>4</v>
      </c>
      <c r="C49" s="455">
        <f t="shared" si="17"/>
        <v>0.04139923701979895</v>
      </c>
      <c r="D49" s="456"/>
      <c r="E49" s="456"/>
      <c r="F49" s="457"/>
      <c r="G49" s="455">
        <f t="shared" si="18"/>
        <v>0.031786275524629</v>
      </c>
      <c r="H49" s="456"/>
      <c r="I49" s="456"/>
      <c r="J49" s="457"/>
      <c r="K49" s="455">
        <f t="shared" si="19"/>
        <v>0.07318551254442796</v>
      </c>
      <c r="L49" s="453"/>
      <c r="M49" s="453"/>
      <c r="N49" s="454"/>
      <c r="P49" s="8"/>
    </row>
    <row r="50" spans="1:16" ht="12" customHeight="1">
      <c r="A50" s="71">
        <v>4</v>
      </c>
      <c r="B50" s="6" t="s">
        <v>5</v>
      </c>
      <c r="C50" s="455">
        <f t="shared" si="17"/>
        <v>0.023330254909085375</v>
      </c>
      <c r="D50" s="456"/>
      <c r="E50" s="456"/>
      <c r="F50" s="457"/>
      <c r="G50" s="455">
        <f t="shared" si="18"/>
        <v>0.007380439372369359</v>
      </c>
      <c r="H50" s="456"/>
      <c r="I50" s="456"/>
      <c r="J50" s="457"/>
      <c r="K50" s="455">
        <f t="shared" si="19"/>
        <v>0.030710694281454735</v>
      </c>
      <c r="L50" s="453"/>
      <c r="M50" s="453"/>
      <c r="N50" s="454"/>
      <c r="P50" s="8"/>
    </row>
    <row r="51" spans="1:16" ht="12" customHeight="1">
      <c r="A51" s="71">
        <v>5</v>
      </c>
      <c r="B51" s="6" t="s">
        <v>6</v>
      </c>
      <c r="C51" s="455">
        <f t="shared" si="17"/>
        <v>0.04015193459565851</v>
      </c>
      <c r="D51" s="456"/>
      <c r="E51" s="456"/>
      <c r="F51" s="457"/>
      <c r="G51" s="455">
        <f t="shared" si="18"/>
        <v>0.05750511824519936</v>
      </c>
      <c r="H51" s="456"/>
      <c r="I51" s="456"/>
      <c r="J51" s="457"/>
      <c r="K51" s="455">
        <f t="shared" si="19"/>
        <v>0.09765705284085788</v>
      </c>
      <c r="L51" s="453"/>
      <c r="M51" s="453"/>
      <c r="N51" s="454"/>
      <c r="P51" s="8"/>
    </row>
    <row r="52" spans="1:16" ht="12" customHeight="1">
      <c r="A52" s="71">
        <v>6</v>
      </c>
      <c r="B52" s="6" t="s">
        <v>7</v>
      </c>
      <c r="C52" s="455">
        <f t="shared" si="17"/>
        <v>0.040065046613494415</v>
      </c>
      <c r="D52" s="456"/>
      <c r="E52" s="456"/>
      <c r="F52" s="457"/>
      <c r="G52" s="455">
        <f t="shared" si="18"/>
        <v>0</v>
      </c>
      <c r="H52" s="456"/>
      <c r="I52" s="456"/>
      <c r="J52" s="457"/>
      <c r="K52" s="455">
        <f t="shared" si="19"/>
        <v>0.040065046613494415</v>
      </c>
      <c r="L52" s="453"/>
      <c r="M52" s="453"/>
      <c r="N52" s="454"/>
      <c r="P52" s="8"/>
    </row>
    <row r="53" spans="1:16" ht="12" customHeight="1">
      <c r="A53" s="71">
        <v>7</v>
      </c>
      <c r="B53" s="6" t="s">
        <v>8</v>
      </c>
      <c r="C53" s="455">
        <f t="shared" si="17"/>
        <v>0.028585852591505014</v>
      </c>
      <c r="D53" s="456"/>
      <c r="E53" s="456"/>
      <c r="F53" s="457"/>
      <c r="G53" s="455">
        <f t="shared" si="18"/>
        <v>0.015780736220072387</v>
      </c>
      <c r="H53" s="456"/>
      <c r="I53" s="456"/>
      <c r="J53" s="457"/>
      <c r="K53" s="455">
        <f t="shared" si="19"/>
        <v>0.0443665888115774</v>
      </c>
      <c r="L53" s="453"/>
      <c r="M53" s="453"/>
      <c r="N53" s="454"/>
      <c r="P53" s="8"/>
    </row>
    <row r="54" spans="1:16" ht="12" customHeight="1">
      <c r="A54" s="71">
        <v>8</v>
      </c>
      <c r="B54" s="6" t="s">
        <v>9</v>
      </c>
      <c r="C54" s="455">
        <f t="shared" si="17"/>
        <v>0.0309262997642234</v>
      </c>
      <c r="D54" s="456"/>
      <c r="E54" s="456"/>
      <c r="F54" s="457"/>
      <c r="G54" s="455">
        <f t="shared" si="18"/>
        <v>0.009184049930061536</v>
      </c>
      <c r="H54" s="456"/>
      <c r="I54" s="456"/>
      <c r="J54" s="457"/>
      <c r="K54" s="455">
        <f t="shared" si="19"/>
        <v>0.04011034969428494</v>
      </c>
      <c r="L54" s="453"/>
      <c r="M54" s="453"/>
      <c r="N54" s="454"/>
      <c r="P54" s="8"/>
    </row>
    <row r="55" spans="1:16" ht="12" customHeight="1">
      <c r="A55" s="71">
        <v>9</v>
      </c>
      <c r="B55" s="6" t="s">
        <v>10</v>
      </c>
      <c r="C55" s="455">
        <f t="shared" si="17"/>
        <v>0.03442882477497309</v>
      </c>
      <c r="D55" s="456"/>
      <c r="E55" s="456"/>
      <c r="F55" s="457"/>
      <c r="G55" s="455">
        <f t="shared" si="18"/>
        <v>0.04515269021777817</v>
      </c>
      <c r="H55" s="456"/>
      <c r="I55" s="456"/>
      <c r="J55" s="457"/>
      <c r="K55" s="455">
        <f t="shared" si="19"/>
        <v>0.07958151499275126</v>
      </c>
      <c r="L55" s="453"/>
      <c r="M55" s="453"/>
      <c r="N55" s="454"/>
      <c r="P55" s="8"/>
    </row>
    <row r="56" spans="1:16" ht="12" customHeight="1">
      <c r="A56" s="71">
        <v>10</v>
      </c>
      <c r="B56" s="6" t="s">
        <v>12</v>
      </c>
      <c r="C56" s="455">
        <f t="shared" si="17"/>
        <v>0.015095221351782288</v>
      </c>
      <c r="D56" s="456"/>
      <c r="E56" s="456"/>
      <c r="F56" s="457"/>
      <c r="G56" s="455">
        <f t="shared" si="18"/>
        <v>0.0009815015192432175</v>
      </c>
      <c r="H56" s="456"/>
      <c r="I56" s="456"/>
      <c r="J56" s="457"/>
      <c r="K56" s="455">
        <f t="shared" si="19"/>
        <v>0.016076722871025507</v>
      </c>
      <c r="L56" s="453"/>
      <c r="M56" s="453"/>
      <c r="N56" s="454"/>
      <c r="P56" s="8"/>
    </row>
    <row r="57" spans="1:16" ht="12" customHeight="1">
      <c r="A57" s="71">
        <v>11</v>
      </c>
      <c r="B57" s="6" t="s">
        <v>13</v>
      </c>
      <c r="C57" s="455">
        <f t="shared" si="17"/>
        <v>0.03345852671739405</v>
      </c>
      <c r="D57" s="456"/>
      <c r="E57" s="456"/>
      <c r="F57" s="457"/>
      <c r="G57" s="455">
        <f t="shared" si="18"/>
        <v>0.011918232733667641</v>
      </c>
      <c r="H57" s="456"/>
      <c r="I57" s="456"/>
      <c r="J57" s="457"/>
      <c r="K57" s="455">
        <f t="shared" si="19"/>
        <v>0.04537675945106169</v>
      </c>
      <c r="L57" s="453"/>
      <c r="M57" s="453"/>
      <c r="N57" s="454"/>
      <c r="P57" s="8"/>
    </row>
    <row r="58" spans="1:16" ht="12" customHeight="1">
      <c r="A58" s="71">
        <v>12</v>
      </c>
      <c r="B58" s="6" t="s">
        <v>26</v>
      </c>
      <c r="C58" s="455">
        <f t="shared" si="17"/>
        <v>0.04142081224509985</v>
      </c>
      <c r="D58" s="456"/>
      <c r="E58" s="456"/>
      <c r="F58" s="457"/>
      <c r="G58" s="455">
        <f t="shared" si="18"/>
        <v>0.05578086146401064</v>
      </c>
      <c r="H58" s="456"/>
      <c r="I58" s="456"/>
      <c r="J58" s="457"/>
      <c r="K58" s="455">
        <f t="shared" si="19"/>
        <v>0.0972016737091105</v>
      </c>
      <c r="L58" s="453"/>
      <c r="M58" s="453"/>
      <c r="N58" s="454"/>
      <c r="P58" s="8"/>
    </row>
    <row r="59" spans="1:16" ht="12" customHeight="1">
      <c r="A59" s="71">
        <v>13</v>
      </c>
      <c r="B59" s="6" t="s">
        <v>14</v>
      </c>
      <c r="C59" s="455">
        <f t="shared" si="17"/>
        <v>0.018968585835957546</v>
      </c>
      <c r="D59" s="456"/>
      <c r="E59" s="456"/>
      <c r="F59" s="457"/>
      <c r="G59" s="455">
        <f t="shared" si="18"/>
        <v>0.00894858154146032</v>
      </c>
      <c r="H59" s="456"/>
      <c r="I59" s="456"/>
      <c r="J59" s="457"/>
      <c r="K59" s="455">
        <f t="shared" si="19"/>
        <v>0.027917167377417867</v>
      </c>
      <c r="L59" s="453"/>
      <c r="M59" s="453"/>
      <c r="N59" s="454"/>
      <c r="P59" s="8"/>
    </row>
    <row r="60" spans="1:16" ht="12" customHeight="1">
      <c r="A60" s="71">
        <v>14</v>
      </c>
      <c r="B60" s="6" t="s">
        <v>15</v>
      </c>
      <c r="C60" s="455">
        <f t="shared" si="17"/>
        <v>0.03171210762994389</v>
      </c>
      <c r="D60" s="456"/>
      <c r="E60" s="456"/>
      <c r="F60" s="457"/>
      <c r="G60" s="455">
        <f t="shared" si="18"/>
        <v>0.04125735912099499</v>
      </c>
      <c r="H60" s="456"/>
      <c r="I60" s="456"/>
      <c r="J60" s="457"/>
      <c r="K60" s="455">
        <f t="shared" si="19"/>
        <v>0.07296946675093888</v>
      </c>
      <c r="L60" s="453"/>
      <c r="M60" s="453"/>
      <c r="N60" s="454"/>
      <c r="P60" s="8"/>
    </row>
    <row r="61" spans="1:16" ht="12" customHeight="1">
      <c r="A61" s="71">
        <v>15</v>
      </c>
      <c r="B61" s="6" t="s">
        <v>16</v>
      </c>
      <c r="C61" s="455">
        <f t="shared" si="17"/>
        <v>0.01894148226494465</v>
      </c>
      <c r="D61" s="456"/>
      <c r="E61" s="456"/>
      <c r="F61" s="457"/>
      <c r="G61" s="455">
        <f t="shared" si="18"/>
        <v>0.0017526812843628883</v>
      </c>
      <c r="H61" s="456"/>
      <c r="I61" s="456"/>
      <c r="J61" s="457"/>
      <c r="K61" s="455">
        <f t="shared" si="19"/>
        <v>0.02069416354930754</v>
      </c>
      <c r="L61" s="453"/>
      <c r="M61" s="453"/>
      <c r="N61" s="454"/>
      <c r="P61" s="8"/>
    </row>
    <row r="62" spans="1:16" ht="12" customHeight="1">
      <c r="A62" s="71">
        <v>16</v>
      </c>
      <c r="B62" s="6" t="s">
        <v>17</v>
      </c>
      <c r="C62" s="455">
        <f t="shared" si="17"/>
        <v>0.08670975416914321</v>
      </c>
      <c r="D62" s="456"/>
      <c r="E62" s="456"/>
      <c r="F62" s="457"/>
      <c r="G62" s="455">
        <f t="shared" si="18"/>
        <v>0.01850895036724605</v>
      </c>
      <c r="H62" s="456"/>
      <c r="I62" s="456"/>
      <c r="J62" s="457"/>
      <c r="K62" s="455">
        <f t="shared" si="19"/>
        <v>0.10521870453638926</v>
      </c>
      <c r="L62" s="453"/>
      <c r="M62" s="453"/>
      <c r="N62" s="454"/>
      <c r="P62" s="8"/>
    </row>
    <row r="63" spans="1:14" ht="11.25" customHeight="1">
      <c r="A63" s="5"/>
      <c r="B63" s="5" t="s">
        <v>27</v>
      </c>
      <c r="C63" s="455">
        <f>SUM(C47:F62)</f>
        <v>0.6680282215688554</v>
      </c>
      <c r="D63" s="456"/>
      <c r="E63" s="456"/>
      <c r="F63" s="457"/>
      <c r="G63" s="468">
        <f>SUM(G47:J62)</f>
        <v>0.33197177843114456</v>
      </c>
      <c r="H63" s="469"/>
      <c r="I63" s="469"/>
      <c r="J63" s="470"/>
      <c r="K63" s="455">
        <f t="shared" si="19"/>
        <v>1</v>
      </c>
      <c r="L63" s="453"/>
      <c r="M63" s="453"/>
      <c r="N63" s="454"/>
    </row>
    <row r="64" spans="1:10" ht="11.25" customHeight="1">
      <c r="A64" s="1">
        <v>0</v>
      </c>
      <c r="C64" s="464"/>
      <c r="D64" s="464"/>
      <c r="E64" s="464"/>
      <c r="F64" s="464"/>
      <c r="G64" s="463"/>
      <c r="H64" s="463"/>
      <c r="I64" s="463"/>
      <c r="J64" s="463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67">
        <f>$B$84*K66*10</f>
        <v>1193033.2306886655</v>
      </c>
      <c r="N66" s="467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67">
        <f aca="true" t="shared" si="25" ref="M67:M81">$B$84*K67*10</f>
        <v>1008283.2729008656</v>
      </c>
      <c r="N67" s="467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67">
        <f t="shared" si="25"/>
        <v>568211.0944724442</v>
      </c>
      <c r="N68" s="467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67">
        <f t="shared" si="25"/>
        <v>977905.076077865</v>
      </c>
      <c r="N69" s="467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67">
        <f t="shared" si="25"/>
        <v>975788.9090820752</v>
      </c>
      <c r="N70" s="467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67">
        <f t="shared" si="25"/>
        <v>696211.7924018769</v>
      </c>
      <c r="N71" s="467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67">
        <f t="shared" si="25"/>
        <v>753213.6577800115</v>
      </c>
      <c r="N72" s="467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67">
        <f t="shared" si="25"/>
        <v>838518.0651913582</v>
      </c>
      <c r="N73" s="467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67">
        <f t="shared" si="25"/>
        <v>367645.88638334244</v>
      </c>
      <c r="N74" s="467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67">
        <f t="shared" si="25"/>
        <v>814886.3422029064</v>
      </c>
      <c r="N75" s="467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67">
        <f t="shared" si="25"/>
        <v>1008808.7400434017</v>
      </c>
      <c r="N76" s="467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67">
        <f t="shared" si="25"/>
        <v>461982.13266185345</v>
      </c>
      <c r="N77" s="467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67">
        <f t="shared" si="25"/>
        <v>772352.1005088228</v>
      </c>
      <c r="N78" s="467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67">
        <f t="shared" si="25"/>
        <v>461322.0220111399</v>
      </c>
      <c r="N79" s="467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67">
        <f t="shared" si="25"/>
        <v>2111826.232069959</v>
      </c>
      <c r="N80" s="467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67">
        <f t="shared" si="25"/>
        <v>8085211.597189498</v>
      </c>
      <c r="N81" s="467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67">
        <f>SUM(M66:N81)</f>
        <v>21095200.151666086</v>
      </c>
      <c r="N82" s="467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K55:N55"/>
    <mergeCell ref="K56:N56"/>
    <mergeCell ref="K57:N57"/>
    <mergeCell ref="K58:N58"/>
    <mergeCell ref="K59:N59"/>
    <mergeCell ref="K60:N6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1">
        <v>2</v>
      </c>
      <c r="H1" s="472"/>
      <c r="I1" s="472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1"/>
      <c r="B1" s="441"/>
      <c r="C1" s="441"/>
      <c r="D1" s="441"/>
      <c r="E1" s="441"/>
      <c r="F1" s="441"/>
      <c r="G1" s="139"/>
      <c r="H1" s="11"/>
    </row>
    <row r="2" spans="1:8" ht="18" customHeight="1">
      <c r="A2" s="441"/>
      <c r="B2" s="441"/>
      <c r="C2" s="441"/>
      <c r="D2" s="441"/>
      <c r="E2" s="441"/>
      <c r="F2" s="441"/>
      <c r="G2" s="139"/>
      <c r="H2" s="138"/>
    </row>
    <row r="3" spans="1:8" ht="18" customHeight="1">
      <c r="A3" s="442"/>
      <c r="B3" s="442"/>
      <c r="C3" s="442"/>
      <c r="D3" s="442"/>
      <c r="E3" s="442"/>
      <c r="F3" s="442"/>
      <c r="G3" s="145"/>
      <c r="H3" s="144"/>
    </row>
    <row r="5" spans="1:7" ht="59.25" customHeight="1">
      <c r="A5" s="480" t="s">
        <v>89</v>
      </c>
      <c r="B5" s="481"/>
      <c r="C5" s="481"/>
      <c r="D5" s="481"/>
      <c r="E5" s="481"/>
      <c r="F5" s="481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2" t="s">
        <v>18</v>
      </c>
      <c r="B7" s="482" t="s">
        <v>2</v>
      </c>
      <c r="C7" s="483" t="s">
        <v>20</v>
      </c>
      <c r="D7" s="483"/>
      <c r="E7" s="483"/>
      <c r="F7" s="483"/>
      <c r="G7" s="120"/>
      <c r="H7" s="120"/>
    </row>
    <row r="8" spans="1:8" ht="39.75" customHeight="1">
      <c r="A8" s="482"/>
      <c r="B8" s="482"/>
      <c r="C8" s="477" t="s">
        <v>121</v>
      </c>
      <c r="D8" s="477"/>
      <c r="E8" s="478" t="s">
        <v>70</v>
      </c>
      <c r="F8" s="479"/>
      <c r="G8" s="120"/>
      <c r="H8" s="120"/>
    </row>
    <row r="9" spans="1:12" s="24" customFormat="1" ht="18" customHeight="1">
      <c r="A9" s="76">
        <v>1</v>
      </c>
      <c r="B9" s="77" t="s">
        <v>11</v>
      </c>
      <c r="C9" s="484">
        <f>ДифНорматив!G28</f>
        <v>9.537580000000002</v>
      </c>
      <c r="D9" s="485"/>
      <c r="E9" s="473">
        <f>ROUND(H9,1)*1000+100</f>
        <v>193800</v>
      </c>
      <c r="F9" s="473"/>
      <c r="G9" s="202">
        <f>E9-H9</f>
        <v>193606.33998585228</v>
      </c>
      <c r="H9" s="474">
        <f>$E$25/1000/$C$25*C9</f>
        <v>193.66001414773183</v>
      </c>
      <c r="I9" s="475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84">
        <f>ДифНорматив!G29</f>
        <v>1.1053</v>
      </c>
      <c r="D10" s="485"/>
      <c r="E10" s="473">
        <f aca="true" t="shared" si="0" ref="E10:E23">ROUND(H10,1)*1000</f>
        <v>22400</v>
      </c>
      <c r="F10" s="473"/>
      <c r="G10" s="202">
        <f aca="true" t="shared" si="1" ref="G10:G24">E10-H10</f>
        <v>22377.556946978428</v>
      </c>
      <c r="H10" s="474">
        <f aca="true" t="shared" si="2" ref="H10:H24">$E$25/1000/$C$25*C10</f>
        <v>22.44305302157234</v>
      </c>
      <c r="I10" s="475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84">
        <f>ДифНорматив!G30</f>
        <v>12.994299999999999</v>
      </c>
      <c r="D11" s="485"/>
      <c r="E11" s="473">
        <f t="shared" si="0"/>
        <v>263800</v>
      </c>
      <c r="F11" s="473"/>
      <c r="G11" s="202">
        <f t="shared" si="1"/>
        <v>263536.15148477495</v>
      </c>
      <c r="H11" s="474">
        <f t="shared" si="2"/>
        <v>263.8485152250226</v>
      </c>
      <c r="I11" s="475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84">
        <f>ДифНорматив!G31</f>
        <v>3.0171400000000004</v>
      </c>
      <c r="D12" s="485"/>
      <c r="E12" s="473">
        <f t="shared" si="0"/>
        <v>61300</v>
      </c>
      <c r="F12" s="473"/>
      <c r="G12" s="202">
        <f t="shared" si="1"/>
        <v>61238.737145577215</v>
      </c>
      <c r="H12" s="474">
        <f t="shared" si="2"/>
        <v>61.262854422787285</v>
      </c>
      <c r="I12" s="475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84">
        <f>ДифНорматив!G32</f>
        <v>23.50822</v>
      </c>
      <c r="D13" s="485"/>
      <c r="E13" s="473">
        <f t="shared" si="0"/>
        <v>477300</v>
      </c>
      <c r="F13" s="473"/>
      <c r="G13" s="202">
        <f t="shared" si="1"/>
        <v>476822.66694299935</v>
      </c>
      <c r="H13" s="474">
        <f t="shared" si="2"/>
        <v>477.3330570006219</v>
      </c>
      <c r="I13" s="475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84">
        <f>ДифНорматив!G33</f>
        <v>0</v>
      </c>
      <c r="D14" s="485"/>
      <c r="E14" s="473">
        <f t="shared" si="0"/>
        <v>0</v>
      </c>
      <c r="F14" s="473"/>
      <c r="G14" s="202">
        <f t="shared" si="1"/>
        <v>0</v>
      </c>
      <c r="H14" s="474">
        <f t="shared" si="2"/>
        <v>0</v>
      </c>
      <c r="I14" s="475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84">
        <f>ДифНорматив!G34</f>
        <v>6.4512</v>
      </c>
      <c r="D15" s="485"/>
      <c r="E15" s="473">
        <f t="shared" si="0"/>
        <v>131000</v>
      </c>
      <c r="F15" s="473"/>
      <c r="G15" s="202">
        <f t="shared" si="1"/>
        <v>130869.00875449854</v>
      </c>
      <c r="H15" s="474">
        <f t="shared" si="2"/>
        <v>130.9912455014634</v>
      </c>
      <c r="I15" s="475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84">
        <f>ДифНорматив!G35</f>
        <v>3.7544600000000004</v>
      </c>
      <c r="D16" s="485"/>
      <c r="E16" s="473">
        <f t="shared" si="0"/>
        <v>76200</v>
      </c>
      <c r="F16" s="473"/>
      <c r="G16" s="202">
        <f t="shared" si="1"/>
        <v>76123.7659053222</v>
      </c>
      <c r="H16" s="474">
        <f t="shared" si="2"/>
        <v>76.23409467780014</v>
      </c>
      <c r="I16" s="475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84">
        <f>ДифНорматив!G36</f>
        <v>18.45852</v>
      </c>
      <c r="D17" s="485"/>
      <c r="E17" s="473">
        <f t="shared" si="0"/>
        <v>374800</v>
      </c>
      <c r="F17" s="473"/>
      <c r="G17" s="202">
        <f t="shared" si="1"/>
        <v>374425.2008114903</v>
      </c>
      <c r="H17" s="474">
        <f t="shared" si="2"/>
        <v>374.7991885096838</v>
      </c>
      <c r="I17" s="475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84">
        <f>ДифНорматив!G37</f>
        <v>0.40124</v>
      </c>
      <c r="D18" s="485"/>
      <c r="E18" s="473">
        <f t="shared" si="0"/>
        <v>8100</v>
      </c>
      <c r="F18" s="473"/>
      <c r="G18" s="202">
        <f t="shared" si="1"/>
        <v>8091.852844843594</v>
      </c>
      <c r="H18" s="474">
        <f t="shared" si="2"/>
        <v>8.147155156406122</v>
      </c>
      <c r="I18" s="475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84">
        <f>ДифНорматив!G38</f>
        <v>4.8722</v>
      </c>
      <c r="D19" s="485"/>
      <c r="E19" s="473">
        <f t="shared" si="0"/>
        <v>98900</v>
      </c>
      <c r="F19" s="473"/>
      <c r="G19" s="202">
        <f t="shared" si="1"/>
        <v>98801.07025881507</v>
      </c>
      <c r="H19" s="474">
        <f t="shared" si="2"/>
        <v>98.92974118493149</v>
      </c>
      <c r="I19" s="475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84">
        <f>ДифНорматив!G39</f>
        <v>22.80334</v>
      </c>
      <c r="D20" s="485"/>
      <c r="E20" s="473">
        <f t="shared" si="0"/>
        <v>463000</v>
      </c>
      <c r="F20" s="473"/>
      <c r="G20" s="202">
        <f t="shared" si="1"/>
        <v>462536.97949091747</v>
      </c>
      <c r="H20" s="474">
        <f t="shared" si="2"/>
        <v>463.020509082549</v>
      </c>
      <c r="I20" s="475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84">
        <f>ДифНорматив!G40</f>
        <v>3.6582000000000003</v>
      </c>
      <c r="D21" s="485"/>
      <c r="E21" s="473">
        <f t="shared" si="0"/>
        <v>74300</v>
      </c>
      <c r="F21" s="473"/>
      <c r="G21" s="202">
        <f t="shared" si="1"/>
        <v>74225.72045909389</v>
      </c>
      <c r="H21" s="474">
        <f t="shared" si="2"/>
        <v>74.27954090610328</v>
      </c>
      <c r="I21" s="475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84">
        <f>ДифНорматив!G41</f>
        <v>16.8661</v>
      </c>
      <c r="D22" s="485"/>
      <c r="E22" s="473">
        <f t="shared" si="0"/>
        <v>342500</v>
      </c>
      <c r="F22" s="473"/>
      <c r="G22" s="202">
        <f t="shared" si="1"/>
        <v>342157.5348081361</v>
      </c>
      <c r="H22" s="474">
        <f t="shared" si="2"/>
        <v>342.4651918638752</v>
      </c>
      <c r="I22" s="475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84">
        <f>ДифНорматив!G42</f>
        <v>0.7165</v>
      </c>
      <c r="D23" s="485"/>
      <c r="E23" s="473">
        <f t="shared" si="0"/>
        <v>14500</v>
      </c>
      <c r="F23" s="473"/>
      <c r="G23" s="202">
        <f t="shared" si="1"/>
        <v>14485.451508649276</v>
      </c>
      <c r="H23" s="474">
        <f t="shared" si="2"/>
        <v>14.548491350725218</v>
      </c>
      <c r="I23" s="475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84">
        <f>ДифНорматив!G43</f>
        <v>7.5665000000000004</v>
      </c>
      <c r="D24" s="485"/>
      <c r="E24" s="473">
        <f>ROUND(H24,1)*1000+100</f>
        <v>153700</v>
      </c>
      <c r="F24" s="473"/>
      <c r="G24" s="202">
        <f t="shared" si="1"/>
        <v>153546.36265205126</v>
      </c>
      <c r="H24" s="474">
        <f t="shared" si="2"/>
        <v>153.63734794872627</v>
      </c>
      <c r="I24" s="475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84">
        <f>ДифНорматив!G44</f>
        <v>135.7108</v>
      </c>
      <c r="D25" s="485"/>
      <c r="E25" s="488">
        <f>РасчетРайону!E10</f>
        <v>2755600</v>
      </c>
      <c r="F25" s="489"/>
      <c r="G25" s="205"/>
      <c r="H25" s="476">
        <f>SUM(H9:I24)</f>
        <v>2755.5999999999995</v>
      </c>
      <c r="I25" s="476"/>
      <c r="K25" s="110"/>
    </row>
    <row r="26" spans="1:9" s="32" customFormat="1" ht="18" customHeight="1">
      <c r="A26" s="449"/>
      <c r="B26" s="449"/>
      <c r="C26" s="449"/>
      <c r="D26" s="449"/>
      <c r="E26" s="449"/>
      <c r="F26" s="449"/>
      <c r="G26" s="206"/>
      <c r="H26" s="121"/>
      <c r="I26" s="80"/>
    </row>
    <row r="27" spans="1:9" s="32" customFormat="1" ht="18" customHeight="1">
      <c r="A27" s="486" t="s">
        <v>18</v>
      </c>
      <c r="B27" s="486" t="s">
        <v>2</v>
      </c>
      <c r="C27" s="487" t="s">
        <v>20</v>
      </c>
      <c r="D27" s="487"/>
      <c r="E27" s="487"/>
      <c r="F27" s="487"/>
      <c r="G27" s="120"/>
      <c r="H27" s="120"/>
      <c r="I27" s="80"/>
    </row>
    <row r="28" spans="1:9" s="32" customFormat="1" ht="18" customHeight="1">
      <c r="A28" s="482"/>
      <c r="B28" s="482"/>
      <c r="C28" s="75"/>
      <c r="D28" s="483" t="s">
        <v>53</v>
      </c>
      <c r="E28" s="483"/>
      <c r="F28" s="483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A27:A28"/>
    <mergeCell ref="B27:B28"/>
    <mergeCell ref="C27:F27"/>
    <mergeCell ref="E25:F25"/>
    <mergeCell ref="C23:D23"/>
    <mergeCell ref="A26:F26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1"/>
      <c r="G1" s="441"/>
      <c r="H1" s="441"/>
      <c r="I1" s="441"/>
      <c r="J1" s="441"/>
      <c r="K1" s="441"/>
      <c r="L1" s="150"/>
    </row>
    <row r="2" spans="1:12" ht="12.75">
      <c r="A2" s="150"/>
      <c r="B2" s="150"/>
      <c r="C2" s="150"/>
      <c r="D2" s="150"/>
      <c r="E2" s="150"/>
      <c r="F2" s="441"/>
      <c r="G2" s="441"/>
      <c r="H2" s="441"/>
      <c r="I2" s="441"/>
      <c r="J2" s="441"/>
      <c r="K2" s="441"/>
      <c r="L2" s="150"/>
    </row>
    <row r="3" spans="1:12" ht="12.75">
      <c r="A3" s="150"/>
      <c r="B3" s="150"/>
      <c r="C3" s="150"/>
      <c r="D3" s="150"/>
      <c r="E3" s="150"/>
      <c r="F3" s="442"/>
      <c r="G3" s="442"/>
      <c r="H3" s="442"/>
      <c r="I3" s="442"/>
      <c r="J3" s="442"/>
      <c r="K3" s="442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0" t="s">
        <v>85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0" t="s">
        <v>76</v>
      </c>
      <c r="D14" s="490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1"/>
      <c r="G1" s="441"/>
      <c r="H1" s="441"/>
      <c r="I1" s="441"/>
      <c r="J1" s="441"/>
      <c r="K1" s="441"/>
      <c r="L1" s="150"/>
    </row>
    <row r="2" spans="1:12" ht="12.75">
      <c r="A2" s="150"/>
      <c r="B2" s="150"/>
      <c r="C2" s="150"/>
      <c r="D2" s="150"/>
      <c r="E2" s="150"/>
      <c r="F2" s="441"/>
      <c r="G2" s="441"/>
      <c r="H2" s="441"/>
      <c r="I2" s="441"/>
      <c r="J2" s="441"/>
      <c r="K2" s="441"/>
      <c r="L2" s="150"/>
    </row>
    <row r="3" spans="1:12" ht="12.75">
      <c r="A3" s="150"/>
      <c r="B3" s="150"/>
      <c r="C3" s="150"/>
      <c r="D3" s="150"/>
      <c r="E3" s="150"/>
      <c r="F3" s="442"/>
      <c r="G3" s="442"/>
      <c r="H3" s="442"/>
      <c r="I3" s="442"/>
      <c r="J3" s="442"/>
      <c r="K3" s="442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0" t="s">
        <v>85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0" t="s">
        <v>76</v>
      </c>
      <c r="D9" s="490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1"/>
      <c r="H1" s="441"/>
      <c r="I1" s="441"/>
      <c r="J1" s="441"/>
      <c r="K1" s="441"/>
      <c r="L1" s="441"/>
      <c r="M1" s="150"/>
    </row>
    <row r="2" spans="1:13" ht="12.75" customHeight="1">
      <c r="A2" s="150"/>
      <c r="B2" s="150"/>
      <c r="C2" s="150"/>
      <c r="D2" s="150"/>
      <c r="E2" s="150"/>
      <c r="F2" s="138"/>
      <c r="G2" s="441"/>
      <c r="H2" s="441"/>
      <c r="I2" s="441"/>
      <c r="J2" s="441"/>
      <c r="K2" s="441"/>
      <c r="L2" s="441"/>
      <c r="M2" s="150"/>
    </row>
    <row r="3" spans="1:13" ht="12.75">
      <c r="A3" s="150"/>
      <c r="B3" s="150"/>
      <c r="C3" s="150"/>
      <c r="D3" s="150"/>
      <c r="E3" s="150"/>
      <c r="F3" s="144"/>
      <c r="G3" s="442"/>
      <c r="H3" s="442"/>
      <c r="I3" s="442"/>
      <c r="J3" s="442"/>
      <c r="K3" s="442"/>
      <c r="L3" s="442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1" t="s">
        <v>95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2020-09-23T06:34:00Z</cp:lastPrinted>
  <dcterms:created xsi:type="dcterms:W3CDTF">2000-09-19T07:45:36Z</dcterms:created>
  <dcterms:modified xsi:type="dcterms:W3CDTF">2020-09-25T11:21:09Z</dcterms:modified>
  <cp:category/>
  <cp:version/>
  <cp:contentType/>
  <cp:contentStatus/>
</cp:coreProperties>
</file>