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tabRatio="878" activeTab="0"/>
  </bookViews>
  <sheets>
    <sheet name="изм.к сессии от 27.11 пост ... " sheetId="1" r:id="rId1"/>
  </sheets>
  <definedNames>
    <definedName name="_xlnm.Print_Area" localSheetId="0">'изм.к сессии от 27.11 пост ... '!$A$1:$X$244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14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<sst xmlns="http://schemas.openxmlformats.org/spreadsheetml/2006/main" count="545" uniqueCount="169">
  <si>
    <t>Приложение 1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</si>
  <si>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</si>
  <si>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</si>
  <si>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</si>
  <si>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</si>
  <si>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</si>
  <si>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</si>
  <si>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</si>
  <si>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</si>
  <si>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</si>
  <si>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</si>
  <si>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</si>
  <si>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</si>
  <si>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</si>
  <si>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</si>
  <si>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</si>
  <si>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</si>
  <si>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</si>
  <si>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</si>
  <si>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</si>
  <si>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</si>
  <si>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</si>
  <si>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</si>
  <si>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</si>
  <si>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</si>
  <si>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</si>
  <si>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</si>
  <si>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</si>
  <si>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</si>
  <si>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</si>
  <si>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</si>
  <si>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</si>
  <si>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</si>
  <si>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</si>
  <si>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</si>
  <si>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</si>
  <si>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</si>
  <si>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</si>
  <si>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</si>
  <si>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</si>
  <si>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</si>
  <si>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</si>
  <si>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</si>
  <si>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</si>
  <si>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</si>
  <si>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</si>
  <si>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</si>
  <si>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</si>
  <si>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</si>
  <si>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</si>
  <si>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</si>
  <si>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</si>
  <si>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</si>
  <si>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</si>
  <si>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</si>
  <si>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</si>
  <si>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</si>
  <si>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</si>
  <si>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</si>
  <si>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</si>
  <si>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</si>
  <si>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</si>
  <si>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</si>
  <si>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</si>
  <si>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</si>
  <si>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</si>
  <si>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</si>
  <si>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</si>
  <si>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</si>
  <si>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</si>
  <si>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</si>
  <si>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</si>
  <si>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</si>
  <si>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</si>
  <si>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</si>
  <si>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</si>
  <si>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</si>
  <si>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</si>
  <si>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</si>
  <si>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</si>
  <si>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</si>
  <si>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</si>
  <si>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</si>
  <si>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</si>
  <si>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</si>
  <si>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</si>
  <si>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</si>
  <si>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</si>
  <si>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</si>
  <si>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</si>
  <si>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</si>
  <si>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</si>
  <si>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</si>
  <si>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</si>
  <si>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</si>
  <si>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</si>
  <si>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</si>
  <si>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</si>
  <si>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</si>
  <si>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</si>
  <si>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</si>
  <si>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</si>
  <si>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</si>
  <si>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</si>
  <si>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</si>
  <si>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</si>
  <si>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</si>
  <si>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</si>
  <si>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</si>
  <si>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</si>
  <si>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</si>
  <si>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</si>
  <si>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</si>
  <si>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</si>
  <si>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</si>
  <si>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</si>
  <si>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</si>
  <si>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</si>
  <si>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</si>
  <si>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</si>
  <si>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</si>
  <si>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99% образовательных организаций оснащены пищеблоками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</si>
  <si>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</si>
  <si>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</si>
  <si>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</si>
  <si>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</si>
  <si>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</si>
  <si>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</si>
  <si>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</si>
  <si>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</si>
  <si>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</si>
  <si>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</si>
  <si>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</si>
  <si>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</si>
  <si>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</si>
  <si>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</si>
  <si>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</si>
  <si>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</si>
  <si>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</si>
  <si>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</si>
  <si>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</si>
  <si>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</si>
  <si>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</si>
  <si>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</si>
  <si>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</si>
  <si>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</si>
  <si>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
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</si>
  <si>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</si>
  <si>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</si>
  <si>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</si>
  <si>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</si>
  <si>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</si>
  <si>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</si>
  <si>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</si>
  <si>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</si>
  <si>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</si>
  <si>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</si>
  <si>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</si>
  <si>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</si>
  <si>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</si>
  <si>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</si>
  <si>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</si>
  <si>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</si>
  <si>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</si>
  <si>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</si>
  <si>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</si>
  <si>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Укрепление материально-технической базы дошкольных образовательных организаций</t>
  </si>
  <si>
    <t>1.5.7.</t>
  </si>
  <si>
    <t xml:space="preserve">Обновление материально-технической базы дошкольных образовательных организаций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</si>
</sst>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 indent="1"/>
    </xf>
    <xf numFmtId="4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 vertical="center" indent="1"/>
    </xf>
    <xf numFmtId="4" fontId="29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/>
    </xf>
    <xf numFmtId="171" fontId="20" fillId="0" borderId="12" xfId="0" applyNumberFormat="1" applyFont="1" applyFill="1" applyBorder="1" applyAlignment="1">
      <alignment/>
    </xf>
    <xf numFmtId="171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71" fontId="36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0" fillId="0" borderId="12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1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indent="1"/>
    </xf>
    <xf numFmtId="0" fontId="29" fillId="0" borderId="11" xfId="0" applyFont="1" applyFill="1" applyBorder="1" applyAlignment="1">
      <alignment horizontal="left" vertical="center" wrapText="1" indent="1"/>
    </xf>
    <xf numFmtId="0" fontId="29" fillId="0" borderId="14" xfId="0" applyFont="1" applyFill="1" applyBorder="1" applyAlignment="1">
      <alignment horizontal="left" vertical="center" wrapText="1" inden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 indent="1"/>
    </xf>
    <xf numFmtId="0" fontId="29" fillId="0" borderId="10" xfId="0" applyFont="1" applyFill="1" applyBorder="1" applyAlignment="1">
      <alignment horizontal="left" vertical="center" inden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4"/>
  <sheetViews>
    <sheetView tabSelected="1" view="pageBreakPreview" zoomScale="80" zoomScaleSheetLayoutView="80" zoomScalePageLayoutView="0" workbookViewId="0" topLeftCell="A1">
      <pane xSplit="7" ySplit="7" topLeftCell="H21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4" sqref="F14"/>
    </sheetView>
  </sheetViews>
  <sheetFormatPr defaultColWidth="9.140625" defaultRowHeight="12.75"/>
  <cols>
    <col min="1" max="1" width="7.28125" style="9" customWidth="1"/>
    <col min="2" max="2" width="51.00390625" style="7" customWidth="1"/>
    <col min="3" max="3" width="14.28125" style="8" customWidth="1"/>
    <col min="4" max="4" width="18.7109375" style="9" customWidth="1"/>
    <col min="5" max="5" width="10.8515625" style="9" customWidth="1"/>
    <col min="6" max="6" width="26.8515625" style="9" customWidth="1"/>
    <col min="7" max="12" width="19.421875" style="10" customWidth="1"/>
    <col min="13" max="13" width="65.7109375" style="16" customWidth="1"/>
    <col min="14" max="14" width="20.7109375" style="9" customWidth="1"/>
    <col min="15" max="15" width="17.140625" style="9" hidden="1" customWidth="1"/>
    <col min="16" max="16" width="13.00390625" style="9" hidden="1" customWidth="1"/>
    <col min="17" max="17" width="11.7109375" style="9" hidden="1" customWidth="1"/>
    <col min="18" max="22" width="9.140625" style="9" hidden="1" customWidth="1"/>
    <col min="23" max="25" width="9.140625" style="9" customWidth="1"/>
    <col min="26" max="26" width="11.7109375" style="9" bestFit="1" customWidth="1"/>
    <col min="27" max="16384" width="9.140625" style="9" customWidth="1"/>
  </cols>
  <sheetData>
    <row r="1" spans="1:16" ht="16.5">
      <c r="A1" s="6"/>
      <c r="K1" s="40" t="s">
        <v>0</v>
      </c>
      <c r="L1" s="40"/>
      <c r="M1" s="40"/>
      <c r="N1" s="11"/>
      <c r="O1" s="11"/>
      <c r="P1" s="11"/>
    </row>
    <row r="2" spans="1:14" ht="16.5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12"/>
      <c r="M2" s="13" t="s">
        <v>117</v>
      </c>
      <c r="N2" s="11"/>
    </row>
    <row r="3" spans="1:13" ht="16.5">
      <c r="A3" s="6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14"/>
      <c r="M3" s="13" t="s">
        <v>118</v>
      </c>
    </row>
    <row r="4" spans="1:12" ht="15.75" customHeight="1">
      <c r="A4" s="6"/>
      <c r="B4" s="41" t="s">
        <v>116</v>
      </c>
      <c r="C4" s="41"/>
      <c r="D4" s="41"/>
      <c r="E4" s="41"/>
      <c r="F4" s="41"/>
      <c r="G4" s="41"/>
      <c r="H4" s="41"/>
      <c r="I4" s="41"/>
      <c r="J4" s="41"/>
      <c r="K4" s="41"/>
      <c r="L4" s="15"/>
    </row>
    <row r="5" spans="1:10" ht="16.5">
      <c r="A5" s="6"/>
      <c r="H5" s="17"/>
      <c r="I5" s="17"/>
      <c r="J5" s="17"/>
    </row>
    <row r="6" spans="1:13" s="18" customFormat="1" ht="21.75" customHeight="1">
      <c r="A6" s="42" t="s">
        <v>2</v>
      </c>
      <c r="B6" s="42" t="s">
        <v>3</v>
      </c>
      <c r="C6" s="42" t="s">
        <v>4</v>
      </c>
      <c r="D6" s="42" t="s">
        <v>122</v>
      </c>
      <c r="E6" s="42" t="s">
        <v>5</v>
      </c>
      <c r="F6" s="42" t="s">
        <v>6</v>
      </c>
      <c r="G6" s="44" t="s">
        <v>7</v>
      </c>
      <c r="H6" s="45"/>
      <c r="I6" s="45"/>
      <c r="J6" s="45"/>
      <c r="K6" s="45"/>
      <c r="L6" s="46"/>
      <c r="M6" s="42" t="s">
        <v>8</v>
      </c>
    </row>
    <row r="7" spans="1:13" s="18" customFormat="1" ht="21.75" customHeight="1">
      <c r="A7" s="43"/>
      <c r="B7" s="43"/>
      <c r="C7" s="43"/>
      <c r="D7" s="43"/>
      <c r="E7" s="43"/>
      <c r="F7" s="43"/>
      <c r="G7" s="19" t="s">
        <v>9</v>
      </c>
      <c r="H7" s="4">
        <v>2020</v>
      </c>
      <c r="I7" s="4">
        <v>2021</v>
      </c>
      <c r="J7" s="4">
        <v>2022</v>
      </c>
      <c r="K7" s="4">
        <v>2023</v>
      </c>
      <c r="L7" s="4">
        <v>2024</v>
      </c>
      <c r="M7" s="43"/>
    </row>
    <row r="8" spans="1:13" s="8" customFormat="1" ht="21.75" customHeight="1">
      <c r="A8" s="20">
        <v>1</v>
      </c>
      <c r="B8" s="21">
        <v>2</v>
      </c>
      <c r="C8" s="21">
        <v>3</v>
      </c>
      <c r="D8" s="21"/>
      <c r="E8" s="21">
        <v>4</v>
      </c>
      <c r="F8" s="21">
        <v>5</v>
      </c>
      <c r="G8" s="22">
        <v>6</v>
      </c>
      <c r="H8" s="22">
        <v>9</v>
      </c>
      <c r="I8" s="22">
        <v>10</v>
      </c>
      <c r="J8" s="22">
        <v>10</v>
      </c>
      <c r="K8" s="22">
        <v>9</v>
      </c>
      <c r="L8" s="22">
        <v>10</v>
      </c>
      <c r="M8" s="23">
        <v>11</v>
      </c>
    </row>
    <row r="9" spans="1:14" ht="30.75" customHeight="1">
      <c r="A9" s="47" t="s">
        <v>10</v>
      </c>
      <c r="B9" s="50" t="s">
        <v>148</v>
      </c>
      <c r="C9" s="53" t="s">
        <v>126</v>
      </c>
      <c r="D9" s="56" t="s">
        <v>123</v>
      </c>
      <c r="E9" s="53" t="s">
        <v>105</v>
      </c>
      <c r="F9" s="1" t="s">
        <v>11</v>
      </c>
      <c r="G9" s="2">
        <f aca="true" t="shared" si="0" ref="G9:L9">G10+G11+G12</f>
        <v>4717872889.235985</v>
      </c>
      <c r="H9" s="2">
        <f t="shared" si="0"/>
        <v>913657180.55</v>
      </c>
      <c r="I9" s="2">
        <f t="shared" si="0"/>
        <v>935976877</v>
      </c>
      <c r="J9" s="2">
        <f t="shared" si="0"/>
        <v>972676223</v>
      </c>
      <c r="K9" s="2">
        <f t="shared" si="0"/>
        <v>947781304.3429922</v>
      </c>
      <c r="L9" s="2">
        <f t="shared" si="0"/>
        <v>947781304.3429922</v>
      </c>
      <c r="M9" s="59"/>
      <c r="N9" s="11"/>
    </row>
    <row r="10" spans="1:14" ht="30.75" customHeight="1">
      <c r="A10" s="48"/>
      <c r="B10" s="51"/>
      <c r="C10" s="54"/>
      <c r="D10" s="57"/>
      <c r="E10" s="54"/>
      <c r="F10" s="1" t="s">
        <v>12</v>
      </c>
      <c r="G10" s="2">
        <f>H10+I10+J10+K10+L10</f>
        <v>1198674825.7259843</v>
      </c>
      <c r="H10" s="25">
        <f aca="true" t="shared" si="1" ref="H10:L12">H14+H34+H74+H86+H110</f>
        <v>232779843.04</v>
      </c>
      <c r="I10" s="25">
        <f t="shared" si="1"/>
        <v>237109477</v>
      </c>
      <c r="J10" s="25">
        <f t="shared" si="1"/>
        <v>242608523</v>
      </c>
      <c r="K10" s="25">
        <f t="shared" si="1"/>
        <v>243088491.34299222</v>
      </c>
      <c r="L10" s="25">
        <f t="shared" si="1"/>
        <v>243088491.34299222</v>
      </c>
      <c r="M10" s="60"/>
      <c r="N10" s="11"/>
    </row>
    <row r="11" spans="1:14" ht="30.75" customHeight="1">
      <c r="A11" s="48"/>
      <c r="B11" s="51"/>
      <c r="C11" s="54"/>
      <c r="D11" s="57"/>
      <c r="E11" s="54"/>
      <c r="F11" s="1" t="s">
        <v>13</v>
      </c>
      <c r="G11" s="2">
        <f>H11+I11+J11+K11+L11</f>
        <v>3437553329.51</v>
      </c>
      <c r="H11" s="25">
        <f t="shared" si="1"/>
        <v>660455203.51</v>
      </c>
      <c r="I11" s="25">
        <f t="shared" si="1"/>
        <v>668189700</v>
      </c>
      <c r="J11" s="25">
        <f t="shared" si="1"/>
        <v>699522800</v>
      </c>
      <c r="K11" s="25">
        <f t="shared" si="1"/>
        <v>704692813</v>
      </c>
      <c r="L11" s="25">
        <f t="shared" si="1"/>
        <v>704692813</v>
      </c>
      <c r="M11" s="60"/>
      <c r="N11" s="11"/>
    </row>
    <row r="12" spans="1:14" ht="30.75" customHeight="1">
      <c r="A12" s="49"/>
      <c r="B12" s="52"/>
      <c r="C12" s="55"/>
      <c r="D12" s="58"/>
      <c r="E12" s="55"/>
      <c r="F12" s="1" t="s">
        <v>14</v>
      </c>
      <c r="G12" s="2">
        <f>H12+I12+J12+K12+L12</f>
        <v>81644734</v>
      </c>
      <c r="H12" s="25">
        <f t="shared" si="1"/>
        <v>20422134</v>
      </c>
      <c r="I12" s="25">
        <f t="shared" si="1"/>
        <v>30677700</v>
      </c>
      <c r="J12" s="25">
        <f t="shared" si="1"/>
        <v>30544900</v>
      </c>
      <c r="K12" s="25">
        <f t="shared" si="1"/>
        <v>0</v>
      </c>
      <c r="L12" s="25">
        <f t="shared" si="1"/>
        <v>0</v>
      </c>
      <c r="M12" s="61"/>
      <c r="N12" s="11"/>
    </row>
    <row r="13" spans="1:14" ht="21.75" customHeight="1">
      <c r="A13" s="62" t="s">
        <v>15</v>
      </c>
      <c r="B13" s="64" t="s">
        <v>16</v>
      </c>
      <c r="C13" s="53" t="s">
        <v>126</v>
      </c>
      <c r="D13" s="56" t="s">
        <v>123</v>
      </c>
      <c r="E13" s="53" t="s">
        <v>105</v>
      </c>
      <c r="F13" s="1" t="s">
        <v>11</v>
      </c>
      <c r="G13" s="2">
        <f aca="true" t="shared" si="2" ref="G13:L13">G14+G15+G16</f>
        <v>1609797753.0122101</v>
      </c>
      <c r="H13" s="2">
        <f t="shared" si="2"/>
        <v>300868680.67</v>
      </c>
      <c r="I13" s="2">
        <f t="shared" si="2"/>
        <v>316570383</v>
      </c>
      <c r="J13" s="2">
        <f t="shared" si="2"/>
        <v>328535034</v>
      </c>
      <c r="K13" s="2">
        <f t="shared" si="2"/>
        <v>331911827.671105</v>
      </c>
      <c r="L13" s="2">
        <f t="shared" si="2"/>
        <v>331911827.671105</v>
      </c>
      <c r="M13" s="66" t="s">
        <v>156</v>
      </c>
      <c r="N13" s="11"/>
    </row>
    <row r="14" spans="1:14" ht="21.75" customHeight="1">
      <c r="A14" s="63"/>
      <c r="B14" s="65"/>
      <c r="C14" s="54"/>
      <c r="D14" s="57"/>
      <c r="E14" s="54"/>
      <c r="F14" s="1" t="s">
        <v>12</v>
      </c>
      <c r="G14" s="2">
        <f>H14+I14+J14+K14+L14</f>
        <v>505312180.58221006</v>
      </c>
      <c r="H14" s="25">
        <f aca="true" t="shared" si="3" ref="H14:L16">H18+H22+H26+H30</f>
        <v>96971383.24</v>
      </c>
      <c r="I14" s="25">
        <f t="shared" si="3"/>
        <v>100473040</v>
      </c>
      <c r="J14" s="25">
        <f t="shared" si="3"/>
        <v>102622586</v>
      </c>
      <c r="K14" s="25">
        <f t="shared" si="3"/>
        <v>102622585.67110501</v>
      </c>
      <c r="L14" s="25">
        <f t="shared" si="3"/>
        <v>102622585.67110501</v>
      </c>
      <c r="M14" s="67"/>
      <c r="N14" s="11"/>
    </row>
    <row r="15" spans="1:14" ht="21.75" customHeight="1">
      <c r="A15" s="63"/>
      <c r="B15" s="65"/>
      <c r="C15" s="54"/>
      <c r="D15" s="57"/>
      <c r="E15" s="54"/>
      <c r="F15" s="1" t="s">
        <v>13</v>
      </c>
      <c r="G15" s="2">
        <f>H15+I15+J15+K15+L15</f>
        <v>1104485572.43</v>
      </c>
      <c r="H15" s="25">
        <f t="shared" si="3"/>
        <v>203897297.43</v>
      </c>
      <c r="I15" s="25">
        <f t="shared" si="3"/>
        <v>216097343</v>
      </c>
      <c r="J15" s="25">
        <f t="shared" si="3"/>
        <v>225912448</v>
      </c>
      <c r="K15" s="25">
        <f t="shared" si="3"/>
        <v>229289242</v>
      </c>
      <c r="L15" s="25">
        <f t="shared" si="3"/>
        <v>229289242</v>
      </c>
      <c r="M15" s="67"/>
      <c r="N15" s="11"/>
    </row>
    <row r="16" spans="1:14" ht="21.75" customHeight="1">
      <c r="A16" s="63"/>
      <c r="B16" s="65"/>
      <c r="C16" s="54"/>
      <c r="D16" s="58"/>
      <c r="E16" s="54"/>
      <c r="F16" s="1" t="s">
        <v>14</v>
      </c>
      <c r="G16" s="2">
        <f>H16+I16+J16+K16+L16</f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67"/>
      <c r="N16" s="11"/>
    </row>
    <row r="17" spans="1:14" ht="21.75" customHeight="1">
      <c r="A17" s="69" t="s">
        <v>17</v>
      </c>
      <c r="B17" s="70" t="s">
        <v>18</v>
      </c>
      <c r="C17" s="53" t="s">
        <v>126</v>
      </c>
      <c r="D17" s="56" t="s">
        <v>123</v>
      </c>
      <c r="E17" s="53" t="s">
        <v>105</v>
      </c>
      <c r="F17" s="1" t="s">
        <v>11</v>
      </c>
      <c r="G17" s="2">
        <f aca="true" t="shared" si="4" ref="G17:L17">G18+G19+G20</f>
        <v>1464565115.0122101</v>
      </c>
      <c r="H17" s="2">
        <f t="shared" si="4"/>
        <v>272215338.67</v>
      </c>
      <c r="I17" s="2">
        <f t="shared" si="4"/>
        <v>287862809</v>
      </c>
      <c r="J17" s="2">
        <f t="shared" si="4"/>
        <v>299085900</v>
      </c>
      <c r="K17" s="2">
        <f t="shared" si="4"/>
        <v>302700533.671105</v>
      </c>
      <c r="L17" s="2">
        <f t="shared" si="4"/>
        <v>302700533.671105</v>
      </c>
      <c r="M17" s="67"/>
      <c r="N17" s="11"/>
    </row>
    <row r="18" spans="1:14" ht="21.75" customHeight="1">
      <c r="A18" s="54"/>
      <c r="B18" s="71"/>
      <c r="C18" s="54"/>
      <c r="D18" s="57"/>
      <c r="E18" s="54"/>
      <c r="F18" s="1" t="s">
        <v>12</v>
      </c>
      <c r="G18" s="2">
        <f>H18+I18+J18+K18+L18</f>
        <v>501409910.58221006</v>
      </c>
      <c r="H18" s="2">
        <f>96971383.24-H22</f>
        <v>96190929.24</v>
      </c>
      <c r="I18" s="2">
        <f>100473040-I22</f>
        <v>99692586</v>
      </c>
      <c r="J18" s="2">
        <f>102622586-J22</f>
        <v>101842132</v>
      </c>
      <c r="K18" s="2">
        <v>101842131.67110501</v>
      </c>
      <c r="L18" s="2">
        <v>101842131.67110501</v>
      </c>
      <c r="M18" s="67"/>
      <c r="N18" s="11"/>
    </row>
    <row r="19" spans="1:14" ht="21.75" customHeight="1">
      <c r="A19" s="54"/>
      <c r="B19" s="71"/>
      <c r="C19" s="54"/>
      <c r="D19" s="57"/>
      <c r="E19" s="54"/>
      <c r="F19" s="1" t="s">
        <v>13</v>
      </c>
      <c r="G19" s="2">
        <f>H19+I19+J19+K19+L19</f>
        <v>963155204.4300001</v>
      </c>
      <c r="H19" s="2">
        <f>176152309.43-127900</f>
        <v>176024409.43</v>
      </c>
      <c r="I19" s="2">
        <v>188170223</v>
      </c>
      <c r="J19" s="2">
        <v>197243768</v>
      </c>
      <c r="K19" s="2">
        <v>200858402</v>
      </c>
      <c r="L19" s="2">
        <v>200858402</v>
      </c>
      <c r="M19" s="67"/>
      <c r="N19" s="11"/>
    </row>
    <row r="20" spans="1:14" ht="21.75" customHeight="1">
      <c r="A20" s="54"/>
      <c r="B20" s="71"/>
      <c r="C20" s="54"/>
      <c r="D20" s="58"/>
      <c r="E20" s="54"/>
      <c r="F20" s="1" t="s">
        <v>14</v>
      </c>
      <c r="G20" s="2">
        <f>H20+I20+J20+K20+L20</f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67"/>
      <c r="N20" s="11"/>
    </row>
    <row r="21" spans="1:14" ht="21.75" customHeight="1">
      <c r="A21" s="53" t="s">
        <v>19</v>
      </c>
      <c r="B21" s="70" t="s">
        <v>20</v>
      </c>
      <c r="C21" s="53" t="s">
        <v>126</v>
      </c>
      <c r="D21" s="56" t="s">
        <v>123</v>
      </c>
      <c r="E21" s="53" t="s">
        <v>105</v>
      </c>
      <c r="F21" s="1" t="s">
        <v>11</v>
      </c>
      <c r="G21" s="2">
        <f aca="true" t="shared" si="5" ref="G21:L21">G22+G23+G24</f>
        <v>3902270</v>
      </c>
      <c r="H21" s="2">
        <f t="shared" si="5"/>
        <v>780454</v>
      </c>
      <c r="I21" s="2">
        <f t="shared" si="5"/>
        <v>780454</v>
      </c>
      <c r="J21" s="2">
        <f t="shared" si="5"/>
        <v>780454</v>
      </c>
      <c r="K21" s="2">
        <f t="shared" si="5"/>
        <v>780454</v>
      </c>
      <c r="L21" s="2">
        <f t="shared" si="5"/>
        <v>780454</v>
      </c>
      <c r="M21" s="67"/>
      <c r="N21" s="11"/>
    </row>
    <row r="22" spans="1:17" ht="21.75" customHeight="1">
      <c r="A22" s="54"/>
      <c r="B22" s="71"/>
      <c r="C22" s="54"/>
      <c r="D22" s="57"/>
      <c r="E22" s="54"/>
      <c r="F22" s="1" t="s">
        <v>12</v>
      </c>
      <c r="G22" s="2">
        <f>H22+I22+J22+K22+L22</f>
        <v>3902270</v>
      </c>
      <c r="H22" s="2">
        <v>780454</v>
      </c>
      <c r="I22" s="2">
        <v>780454</v>
      </c>
      <c r="J22" s="2">
        <v>780454</v>
      </c>
      <c r="K22" s="2">
        <v>780454</v>
      </c>
      <c r="L22" s="2">
        <v>780454</v>
      </c>
      <c r="M22" s="67"/>
      <c r="N22" s="11"/>
      <c r="Q22" s="11"/>
    </row>
    <row r="23" spans="1:14" ht="21.75" customHeight="1">
      <c r="A23" s="54"/>
      <c r="B23" s="71"/>
      <c r="C23" s="54"/>
      <c r="D23" s="57"/>
      <c r="E23" s="54"/>
      <c r="F23" s="1" t="s">
        <v>13</v>
      </c>
      <c r="G23" s="2">
        <f>H23+I23+J23+K23+L23</f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67"/>
      <c r="N23" s="11"/>
    </row>
    <row r="24" spans="1:14" ht="21.75" customHeight="1">
      <c r="A24" s="55"/>
      <c r="B24" s="72"/>
      <c r="C24" s="54"/>
      <c r="D24" s="58"/>
      <c r="E24" s="55"/>
      <c r="F24" s="1" t="s">
        <v>14</v>
      </c>
      <c r="G24" s="2">
        <f>H24+I24+J24+K24+L24</f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67"/>
      <c r="N24" s="11"/>
    </row>
    <row r="25" spans="1:14" ht="21.75" customHeight="1">
      <c r="A25" s="53" t="s">
        <v>21</v>
      </c>
      <c r="B25" s="70" t="s">
        <v>22</v>
      </c>
      <c r="C25" s="53" t="s">
        <v>126</v>
      </c>
      <c r="D25" s="56" t="s">
        <v>123</v>
      </c>
      <c r="E25" s="53" t="s">
        <v>105</v>
      </c>
      <c r="F25" s="1" t="s">
        <v>11</v>
      </c>
      <c r="G25" s="2">
        <f aca="true" t="shared" si="6" ref="G25:L25">G26+G27+G28</f>
        <v>95126368</v>
      </c>
      <c r="H25" s="2">
        <f t="shared" si="6"/>
        <v>18422488</v>
      </c>
      <c r="I25" s="2">
        <f t="shared" si="6"/>
        <v>18738720</v>
      </c>
      <c r="J25" s="2">
        <f t="shared" si="6"/>
        <v>19480280</v>
      </c>
      <c r="K25" s="2">
        <f t="shared" si="6"/>
        <v>19242440</v>
      </c>
      <c r="L25" s="2">
        <f t="shared" si="6"/>
        <v>19242440</v>
      </c>
      <c r="M25" s="67"/>
      <c r="N25" s="11"/>
    </row>
    <row r="26" spans="1:14" ht="21.75" customHeight="1">
      <c r="A26" s="54"/>
      <c r="B26" s="71"/>
      <c r="C26" s="54"/>
      <c r="D26" s="57"/>
      <c r="E26" s="54"/>
      <c r="F26" s="1" t="s">
        <v>12</v>
      </c>
      <c r="G26" s="2">
        <f>H26+I26+J26+K26+L26</f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67"/>
      <c r="N26" s="11"/>
    </row>
    <row r="27" spans="1:14" ht="21.75" customHeight="1">
      <c r="A27" s="54"/>
      <c r="B27" s="71"/>
      <c r="C27" s="54"/>
      <c r="D27" s="57"/>
      <c r="E27" s="54"/>
      <c r="F27" s="1" t="s">
        <v>13</v>
      </c>
      <c r="G27" s="2">
        <f>H27+I27+J27+K27+L27</f>
        <v>95126368</v>
      </c>
      <c r="H27" s="2">
        <v>18422488</v>
      </c>
      <c r="I27" s="2">
        <v>18738720</v>
      </c>
      <c r="J27" s="2">
        <v>19480280</v>
      </c>
      <c r="K27" s="2">
        <v>19242440</v>
      </c>
      <c r="L27" s="2">
        <v>19242440</v>
      </c>
      <c r="M27" s="67"/>
      <c r="N27" s="11"/>
    </row>
    <row r="28" spans="1:15" ht="21.75" customHeight="1">
      <c r="A28" s="55"/>
      <c r="B28" s="72"/>
      <c r="C28" s="54"/>
      <c r="D28" s="58"/>
      <c r="E28" s="55"/>
      <c r="F28" s="1" t="s">
        <v>14</v>
      </c>
      <c r="G28" s="2">
        <f>H28+I28+J28+K28+L28</f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67"/>
      <c r="O28" s="11"/>
    </row>
    <row r="29" spans="1:14" ht="21.75" customHeight="1">
      <c r="A29" s="53" t="s">
        <v>106</v>
      </c>
      <c r="B29" s="70" t="s">
        <v>107</v>
      </c>
      <c r="C29" s="53" t="s">
        <v>126</v>
      </c>
      <c r="D29" s="56" t="s">
        <v>123</v>
      </c>
      <c r="E29" s="53" t="s">
        <v>105</v>
      </c>
      <c r="F29" s="1" t="s">
        <v>11</v>
      </c>
      <c r="G29" s="2">
        <f aca="true" t="shared" si="7" ref="G29:L29">G30+G31+G32</f>
        <v>46204000</v>
      </c>
      <c r="H29" s="2">
        <f t="shared" si="7"/>
        <v>9450400</v>
      </c>
      <c r="I29" s="2">
        <f t="shared" si="7"/>
        <v>9188400</v>
      </c>
      <c r="J29" s="2">
        <f t="shared" si="7"/>
        <v>9188400</v>
      </c>
      <c r="K29" s="2">
        <f t="shared" si="7"/>
        <v>9188400</v>
      </c>
      <c r="L29" s="2">
        <f t="shared" si="7"/>
        <v>9188400</v>
      </c>
      <c r="M29" s="67"/>
      <c r="N29" s="11"/>
    </row>
    <row r="30" spans="1:13" ht="21.75" customHeight="1">
      <c r="A30" s="54"/>
      <c r="B30" s="71"/>
      <c r="C30" s="54"/>
      <c r="D30" s="57"/>
      <c r="E30" s="54"/>
      <c r="F30" s="1" t="s">
        <v>12</v>
      </c>
      <c r="G30" s="2">
        <f>H30+I30+J30+K30+L30</f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67"/>
    </row>
    <row r="31" spans="1:13" ht="21.75" customHeight="1">
      <c r="A31" s="54"/>
      <c r="B31" s="71"/>
      <c r="C31" s="54"/>
      <c r="D31" s="57"/>
      <c r="E31" s="54"/>
      <c r="F31" s="1" t="s">
        <v>13</v>
      </c>
      <c r="G31" s="2">
        <f>H31+I31+J31+K31+L31</f>
        <v>46204000</v>
      </c>
      <c r="H31" s="2">
        <v>9450400</v>
      </c>
      <c r="I31" s="2">
        <v>9188400</v>
      </c>
      <c r="J31" s="2">
        <v>9188400</v>
      </c>
      <c r="K31" s="2">
        <v>9188400</v>
      </c>
      <c r="L31" s="2">
        <v>9188400</v>
      </c>
      <c r="M31" s="67"/>
    </row>
    <row r="32" spans="1:15" ht="21.75" customHeight="1">
      <c r="A32" s="55"/>
      <c r="B32" s="72"/>
      <c r="C32" s="54"/>
      <c r="D32" s="58"/>
      <c r="E32" s="55"/>
      <c r="F32" s="1" t="s">
        <v>14</v>
      </c>
      <c r="G32" s="2">
        <f>H32+I32+J32+K32+L32</f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68"/>
      <c r="O32" s="11"/>
    </row>
    <row r="33" spans="1:13" ht="21.75" customHeight="1">
      <c r="A33" s="47" t="s">
        <v>23</v>
      </c>
      <c r="B33" s="73" t="s">
        <v>119</v>
      </c>
      <c r="C33" s="53" t="s">
        <v>126</v>
      </c>
      <c r="D33" s="56" t="s">
        <v>124</v>
      </c>
      <c r="E33" s="53" t="s">
        <v>105</v>
      </c>
      <c r="F33" s="1" t="s">
        <v>11</v>
      </c>
      <c r="G33" s="2">
        <f aca="true" t="shared" si="8" ref="G33:L33">G34+G35+G36</f>
        <v>2652936533.979622</v>
      </c>
      <c r="H33" s="2">
        <f t="shared" si="8"/>
        <v>502716467.12</v>
      </c>
      <c r="I33" s="2">
        <f t="shared" si="8"/>
        <v>535616851</v>
      </c>
      <c r="J33" s="2">
        <f t="shared" si="8"/>
        <v>556922201</v>
      </c>
      <c r="K33" s="2">
        <f t="shared" si="8"/>
        <v>528840507.429811</v>
      </c>
      <c r="L33" s="2">
        <f t="shared" si="8"/>
        <v>528840507.429811</v>
      </c>
      <c r="M33" s="66" t="s">
        <v>152</v>
      </c>
    </row>
    <row r="34" spans="1:13" ht="21.75" customHeight="1">
      <c r="A34" s="48"/>
      <c r="B34" s="74"/>
      <c r="C34" s="54"/>
      <c r="D34" s="57"/>
      <c r="E34" s="54"/>
      <c r="F34" s="1" t="s">
        <v>12</v>
      </c>
      <c r="G34" s="2">
        <f>H34+I34+J34+K34+L34</f>
        <v>623469376.4096221</v>
      </c>
      <c r="H34" s="2">
        <f>H38+H42+H46+H50+H54+H58+H62+H66+H70</f>
        <v>113823111.55</v>
      </c>
      <c r="I34" s="2">
        <f>I38+I42+I46+I50+I54+I58+I62+I66+I70</f>
        <v>124824441</v>
      </c>
      <c r="J34" s="2">
        <f>J38+J42+J46+J50+J54+J58+J62+J66+J70</f>
        <v>128173941</v>
      </c>
      <c r="K34" s="2">
        <f>K38+K42+K46+K50+K54+K58+K62+K66+K70</f>
        <v>128323941.42981102</v>
      </c>
      <c r="L34" s="2">
        <f>L38+L42+L46+L50+L54+L58+L62+L66+L70</f>
        <v>128323941.42981102</v>
      </c>
      <c r="M34" s="67"/>
    </row>
    <row r="35" spans="1:13" ht="21.75" customHeight="1">
      <c r="A35" s="48"/>
      <c r="B35" s="74"/>
      <c r="C35" s="54"/>
      <c r="D35" s="57"/>
      <c r="E35" s="54"/>
      <c r="F35" s="1" t="s">
        <v>13</v>
      </c>
      <c r="G35" s="2">
        <f>H35+I35+J35+K35+L35</f>
        <v>1957663157.57</v>
      </c>
      <c r="H35" s="2">
        <f aca="true" t="shared" si="9" ref="H35:L36">H39+H43+H47+H51+H55+H59+H63+H67</f>
        <v>378311955.57</v>
      </c>
      <c r="I35" s="2">
        <f t="shared" si="9"/>
        <v>380114710</v>
      </c>
      <c r="J35" s="2">
        <f t="shared" si="9"/>
        <v>398203360</v>
      </c>
      <c r="K35" s="2">
        <f t="shared" si="9"/>
        <v>400516566</v>
      </c>
      <c r="L35" s="2">
        <f t="shared" si="9"/>
        <v>400516566</v>
      </c>
      <c r="M35" s="67"/>
    </row>
    <row r="36" spans="1:13" ht="21.75" customHeight="1">
      <c r="A36" s="49"/>
      <c r="B36" s="75"/>
      <c r="C36" s="55"/>
      <c r="D36" s="58"/>
      <c r="E36" s="55"/>
      <c r="F36" s="1" t="s">
        <v>14</v>
      </c>
      <c r="G36" s="2">
        <f>H36+I36+J36+K36+L36</f>
        <v>71804000</v>
      </c>
      <c r="H36" s="2">
        <f t="shared" si="9"/>
        <v>10581400</v>
      </c>
      <c r="I36" s="2">
        <f t="shared" si="9"/>
        <v>30677700</v>
      </c>
      <c r="J36" s="2">
        <f t="shared" si="9"/>
        <v>30544900</v>
      </c>
      <c r="K36" s="2">
        <f t="shared" si="9"/>
        <v>0</v>
      </c>
      <c r="L36" s="2">
        <f t="shared" si="9"/>
        <v>0</v>
      </c>
      <c r="M36" s="67"/>
    </row>
    <row r="37" spans="1:13" ht="21.75" customHeight="1">
      <c r="A37" s="53" t="s">
        <v>24</v>
      </c>
      <c r="B37" s="76" t="s">
        <v>25</v>
      </c>
      <c r="C37" s="53" t="s">
        <v>126</v>
      </c>
      <c r="D37" s="56" t="s">
        <v>124</v>
      </c>
      <c r="E37" s="53" t="s">
        <v>105</v>
      </c>
      <c r="F37" s="1" t="s">
        <v>11</v>
      </c>
      <c r="G37" s="2">
        <f aca="true" t="shared" si="10" ref="G37:L37">G38+G39+G40</f>
        <v>3250000</v>
      </c>
      <c r="H37" s="2">
        <f t="shared" si="10"/>
        <v>650000</v>
      </c>
      <c r="I37" s="2">
        <f t="shared" si="10"/>
        <v>650000</v>
      </c>
      <c r="J37" s="2">
        <f t="shared" si="10"/>
        <v>650000</v>
      </c>
      <c r="K37" s="2">
        <f t="shared" si="10"/>
        <v>650000</v>
      </c>
      <c r="L37" s="2">
        <f t="shared" si="10"/>
        <v>650000</v>
      </c>
      <c r="M37" s="67"/>
    </row>
    <row r="38" spans="1:13" ht="21.75" customHeight="1">
      <c r="A38" s="54"/>
      <c r="B38" s="77"/>
      <c r="C38" s="54"/>
      <c r="D38" s="57"/>
      <c r="E38" s="54"/>
      <c r="F38" s="1" t="s">
        <v>12</v>
      </c>
      <c r="G38" s="2">
        <f>H38+I38+J38+K38+L38</f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67"/>
    </row>
    <row r="39" spans="1:13" ht="21.75" customHeight="1">
      <c r="A39" s="54"/>
      <c r="B39" s="77"/>
      <c r="C39" s="54"/>
      <c r="D39" s="57"/>
      <c r="E39" s="54"/>
      <c r="F39" s="1" t="s">
        <v>13</v>
      </c>
      <c r="G39" s="2">
        <f>H39+I39+J39+K39+L39</f>
        <v>3250000</v>
      </c>
      <c r="H39" s="2">
        <v>650000</v>
      </c>
      <c r="I39" s="2">
        <v>650000</v>
      </c>
      <c r="J39" s="2">
        <v>650000</v>
      </c>
      <c r="K39" s="2">
        <v>650000</v>
      </c>
      <c r="L39" s="2">
        <v>650000</v>
      </c>
      <c r="M39" s="67"/>
    </row>
    <row r="40" spans="1:14" ht="21.75" customHeight="1">
      <c r="A40" s="55"/>
      <c r="B40" s="78"/>
      <c r="C40" s="54"/>
      <c r="D40" s="58"/>
      <c r="E40" s="55"/>
      <c r="F40" s="1" t="s">
        <v>14</v>
      </c>
      <c r="G40" s="2">
        <f>H40+I40+J40+K40+L40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67"/>
      <c r="N40" s="11"/>
    </row>
    <row r="41" spans="1:15" ht="21.75" customHeight="1">
      <c r="A41" s="53" t="s">
        <v>26</v>
      </c>
      <c r="B41" s="76" t="s">
        <v>27</v>
      </c>
      <c r="C41" s="53" t="s">
        <v>126</v>
      </c>
      <c r="D41" s="56" t="s">
        <v>124</v>
      </c>
      <c r="E41" s="53" t="s">
        <v>105</v>
      </c>
      <c r="F41" s="1" t="s">
        <v>11</v>
      </c>
      <c r="G41" s="2">
        <f aca="true" t="shared" si="11" ref="G41:L41">G42+G43+G44</f>
        <v>43720685</v>
      </c>
      <c r="H41" s="2">
        <f t="shared" si="11"/>
        <v>8744137</v>
      </c>
      <c r="I41" s="2">
        <f t="shared" si="11"/>
        <v>8744137</v>
      </c>
      <c r="J41" s="2">
        <f t="shared" si="11"/>
        <v>8744137</v>
      </c>
      <c r="K41" s="2">
        <f t="shared" si="11"/>
        <v>8744137</v>
      </c>
      <c r="L41" s="2">
        <f t="shared" si="11"/>
        <v>8744137</v>
      </c>
      <c r="M41" s="67"/>
      <c r="O41" s="11"/>
    </row>
    <row r="42" spans="1:13" ht="21.75" customHeight="1">
      <c r="A42" s="54"/>
      <c r="B42" s="77"/>
      <c r="C42" s="54"/>
      <c r="D42" s="57"/>
      <c r="E42" s="54"/>
      <c r="F42" s="1" t="s">
        <v>12</v>
      </c>
      <c r="G42" s="2">
        <f>H42+I42+J42+K42+L42</f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67"/>
    </row>
    <row r="43" spans="1:14" ht="21.75" customHeight="1">
      <c r="A43" s="54"/>
      <c r="B43" s="77"/>
      <c r="C43" s="54"/>
      <c r="D43" s="57"/>
      <c r="E43" s="54"/>
      <c r="F43" s="1" t="s">
        <v>13</v>
      </c>
      <c r="G43" s="2">
        <f>H43+I43+J43+K43+L43</f>
        <v>43720685</v>
      </c>
      <c r="H43" s="2">
        <v>8744137</v>
      </c>
      <c r="I43" s="2">
        <v>8744137</v>
      </c>
      <c r="J43" s="2">
        <v>8744137</v>
      </c>
      <c r="K43" s="2">
        <v>8744137</v>
      </c>
      <c r="L43" s="2">
        <v>8744137</v>
      </c>
      <c r="M43" s="67"/>
      <c r="N43" s="26"/>
    </row>
    <row r="44" spans="1:14" ht="21.75" customHeight="1">
      <c r="A44" s="55"/>
      <c r="B44" s="78"/>
      <c r="C44" s="54"/>
      <c r="D44" s="58"/>
      <c r="E44" s="55"/>
      <c r="F44" s="1" t="s">
        <v>14</v>
      </c>
      <c r="G44" s="2">
        <f>H44+I44+J44+K44+L44</f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67"/>
      <c r="N44" s="27"/>
    </row>
    <row r="45" spans="1:14" ht="21.75" customHeight="1">
      <c r="A45" s="53" t="s">
        <v>28</v>
      </c>
      <c r="B45" s="76" t="s">
        <v>30</v>
      </c>
      <c r="C45" s="53" t="s">
        <v>126</v>
      </c>
      <c r="D45" s="56" t="s">
        <v>124</v>
      </c>
      <c r="E45" s="53" t="s">
        <v>105</v>
      </c>
      <c r="F45" s="1" t="s">
        <v>11</v>
      </c>
      <c r="G45" s="2">
        <f aca="true" t="shared" si="12" ref="G45:L45">G46+G47+G48</f>
        <v>9455460</v>
      </c>
      <c r="H45" s="2">
        <f t="shared" si="12"/>
        <v>1891092</v>
      </c>
      <c r="I45" s="2">
        <f t="shared" si="12"/>
        <v>1891092</v>
      </c>
      <c r="J45" s="2">
        <f t="shared" si="12"/>
        <v>1891092</v>
      </c>
      <c r="K45" s="2">
        <f t="shared" si="12"/>
        <v>1891092</v>
      </c>
      <c r="L45" s="2">
        <f t="shared" si="12"/>
        <v>1891092</v>
      </c>
      <c r="M45" s="67"/>
      <c r="N45" s="27"/>
    </row>
    <row r="46" spans="1:14" ht="21.75" customHeight="1">
      <c r="A46" s="54"/>
      <c r="B46" s="77"/>
      <c r="C46" s="54"/>
      <c r="D46" s="57"/>
      <c r="E46" s="54"/>
      <c r="F46" s="1" t="s">
        <v>12</v>
      </c>
      <c r="G46" s="2">
        <f>H46+I46+J46+K46+L46</f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67"/>
      <c r="N46" s="27"/>
    </row>
    <row r="47" spans="1:14" ht="21.75" customHeight="1">
      <c r="A47" s="54"/>
      <c r="B47" s="77"/>
      <c r="C47" s="54"/>
      <c r="D47" s="57"/>
      <c r="E47" s="54"/>
      <c r="F47" s="1" t="s">
        <v>13</v>
      </c>
      <c r="G47" s="2">
        <f>H47+I47+J47+K47+L47</f>
        <v>9455460</v>
      </c>
      <c r="H47" s="2">
        <v>1891092</v>
      </c>
      <c r="I47" s="2">
        <v>1891092</v>
      </c>
      <c r="J47" s="2">
        <v>1891092</v>
      </c>
      <c r="K47" s="2">
        <v>1891092</v>
      </c>
      <c r="L47" s="2">
        <v>1891092</v>
      </c>
      <c r="M47" s="67"/>
      <c r="N47" s="26"/>
    </row>
    <row r="48" spans="1:13" ht="21.75" customHeight="1">
      <c r="A48" s="55"/>
      <c r="B48" s="78"/>
      <c r="C48" s="54"/>
      <c r="D48" s="58"/>
      <c r="E48" s="55"/>
      <c r="F48" s="1" t="s">
        <v>14</v>
      </c>
      <c r="G48" s="2">
        <f>H48+I48+J48+K48+L48</f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67"/>
    </row>
    <row r="49" spans="1:14" ht="21.75" customHeight="1">
      <c r="A49" s="53" t="s">
        <v>29</v>
      </c>
      <c r="B49" s="70" t="s">
        <v>32</v>
      </c>
      <c r="C49" s="53" t="s">
        <v>126</v>
      </c>
      <c r="D49" s="56" t="s">
        <v>124</v>
      </c>
      <c r="E49" s="53" t="s">
        <v>105</v>
      </c>
      <c r="F49" s="1" t="s">
        <v>11</v>
      </c>
      <c r="G49" s="2">
        <f aca="true" t="shared" si="13" ref="G49:L49">G50+G51+G52</f>
        <v>2425446030.979622</v>
      </c>
      <c r="H49" s="2">
        <f t="shared" si="13"/>
        <v>459418924.12</v>
      </c>
      <c r="I49" s="2">
        <f t="shared" si="13"/>
        <v>493575260</v>
      </c>
      <c r="J49" s="2">
        <f t="shared" si="13"/>
        <v>513768270</v>
      </c>
      <c r="K49" s="2">
        <f t="shared" si="13"/>
        <v>479341788.429811</v>
      </c>
      <c r="L49" s="2">
        <f t="shared" si="13"/>
        <v>479341788.429811</v>
      </c>
      <c r="M49" s="67"/>
      <c r="N49" s="11"/>
    </row>
    <row r="50" spans="1:15" ht="21.75" customHeight="1">
      <c r="A50" s="54"/>
      <c r="B50" s="71"/>
      <c r="C50" s="54"/>
      <c r="D50" s="57"/>
      <c r="E50" s="54"/>
      <c r="F50" s="1" t="s">
        <v>12</v>
      </c>
      <c r="G50" s="2">
        <f>H50+I50+J50+K50+L50</f>
        <v>610227966.4096221</v>
      </c>
      <c r="H50" s="2">
        <f>112389194.55-H54-H114-H70-H78</f>
        <v>111174829.55</v>
      </c>
      <c r="I50" s="2">
        <f>123332466-I54-I114-I70-I78</f>
        <v>122176159</v>
      </c>
      <c r="J50" s="2">
        <f>126681966-J54-J114-J70-J78</f>
        <v>125525659</v>
      </c>
      <c r="K50" s="2">
        <v>125675659.42981102</v>
      </c>
      <c r="L50" s="2">
        <v>125675659.42981102</v>
      </c>
      <c r="M50" s="67"/>
      <c r="O50" s="28"/>
    </row>
    <row r="51" spans="1:14" ht="21.75" customHeight="1">
      <c r="A51" s="54"/>
      <c r="B51" s="71"/>
      <c r="C51" s="54"/>
      <c r="D51" s="57"/>
      <c r="E51" s="54"/>
      <c r="F51" s="1" t="s">
        <v>13</v>
      </c>
      <c r="G51" s="2">
        <f>H51+I51+J51+K51+L51</f>
        <v>1743414064.57</v>
      </c>
      <c r="H51" s="2">
        <f>349241007.57-293084-H39-H43-H47</f>
        <v>337662694.57</v>
      </c>
      <c r="I51" s="2">
        <f>352299714-293084-I39-I43-I47</f>
        <v>340721401</v>
      </c>
      <c r="J51" s="2">
        <f>369276024-293084-J39-J43-J47</f>
        <v>357697711</v>
      </c>
      <c r="K51" s="2">
        <v>353666129</v>
      </c>
      <c r="L51" s="2">
        <v>353666129</v>
      </c>
      <c r="M51" s="67"/>
      <c r="N51" s="11"/>
    </row>
    <row r="52" spans="1:15" ht="21.75" customHeight="1">
      <c r="A52" s="55"/>
      <c r="B52" s="72"/>
      <c r="C52" s="54"/>
      <c r="D52" s="58"/>
      <c r="E52" s="55"/>
      <c r="F52" s="1" t="s">
        <v>14</v>
      </c>
      <c r="G52" s="2">
        <f>H52+I52+J52+K52+L52</f>
        <v>71804000</v>
      </c>
      <c r="H52" s="2">
        <v>10581400</v>
      </c>
      <c r="I52" s="2">
        <v>30677700</v>
      </c>
      <c r="J52" s="2">
        <v>30544900</v>
      </c>
      <c r="K52" s="2">
        <v>0</v>
      </c>
      <c r="L52" s="2">
        <v>0</v>
      </c>
      <c r="M52" s="67"/>
      <c r="N52" s="27"/>
      <c r="O52" s="29"/>
    </row>
    <row r="53" spans="1:13" ht="21.75" customHeight="1">
      <c r="A53" s="53" t="s">
        <v>31</v>
      </c>
      <c r="B53" s="70" t="s">
        <v>20</v>
      </c>
      <c r="C53" s="53" t="s">
        <v>126</v>
      </c>
      <c r="D53" s="56" t="s">
        <v>124</v>
      </c>
      <c r="E53" s="53" t="s">
        <v>105</v>
      </c>
      <c r="F53" s="1" t="s">
        <v>11</v>
      </c>
      <c r="G53" s="2">
        <f aca="true" t="shared" si="14" ref="G53:L53">G54+G55+G56</f>
        <v>5031535</v>
      </c>
      <c r="H53" s="2">
        <f t="shared" si="14"/>
        <v>1006307</v>
      </c>
      <c r="I53" s="2">
        <f t="shared" si="14"/>
        <v>1006307</v>
      </c>
      <c r="J53" s="2">
        <f t="shared" si="14"/>
        <v>1006307</v>
      </c>
      <c r="K53" s="2">
        <f t="shared" si="14"/>
        <v>1006307</v>
      </c>
      <c r="L53" s="2">
        <f t="shared" si="14"/>
        <v>1006307</v>
      </c>
      <c r="M53" s="67"/>
    </row>
    <row r="54" spans="1:13" ht="21.75" customHeight="1">
      <c r="A54" s="54"/>
      <c r="B54" s="71"/>
      <c r="C54" s="54"/>
      <c r="D54" s="57"/>
      <c r="E54" s="54"/>
      <c r="F54" s="1" t="s">
        <v>12</v>
      </c>
      <c r="G54" s="2">
        <f>H54+I54+J54+K54+L54</f>
        <v>5031535</v>
      </c>
      <c r="H54" s="2">
        <v>1006307</v>
      </c>
      <c r="I54" s="2">
        <v>1006307</v>
      </c>
      <c r="J54" s="2">
        <v>1006307</v>
      </c>
      <c r="K54" s="2">
        <v>1006307</v>
      </c>
      <c r="L54" s="2">
        <v>1006307</v>
      </c>
      <c r="M54" s="67"/>
    </row>
    <row r="55" spans="1:13" ht="21.75" customHeight="1">
      <c r="A55" s="54"/>
      <c r="B55" s="71"/>
      <c r="C55" s="54"/>
      <c r="D55" s="57"/>
      <c r="E55" s="54"/>
      <c r="F55" s="1" t="s">
        <v>13</v>
      </c>
      <c r="G55" s="2">
        <f>H55+I55+J55+K55+L55</f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67"/>
    </row>
    <row r="56" spans="1:13" ht="21.75" customHeight="1">
      <c r="A56" s="55"/>
      <c r="B56" s="72"/>
      <c r="C56" s="54"/>
      <c r="D56" s="58"/>
      <c r="E56" s="55"/>
      <c r="F56" s="1" t="s">
        <v>14</v>
      </c>
      <c r="G56" s="2">
        <f>H56+I56+J56+K56+L56</f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67"/>
    </row>
    <row r="57" spans="1:13" ht="21.75" customHeight="1">
      <c r="A57" s="53" t="s">
        <v>33</v>
      </c>
      <c r="B57" s="70" t="s">
        <v>22</v>
      </c>
      <c r="C57" s="53" t="s">
        <v>126</v>
      </c>
      <c r="D57" s="56" t="s">
        <v>124</v>
      </c>
      <c r="E57" s="53" t="s">
        <v>105</v>
      </c>
      <c r="F57" s="1" t="s">
        <v>11</v>
      </c>
      <c r="G57" s="2">
        <f aca="true" t="shared" si="15" ref="G57:L57">G58+G59+G60</f>
        <v>145589292</v>
      </c>
      <c r="H57" s="2">
        <f t="shared" si="15"/>
        <v>29464032</v>
      </c>
      <c r="I57" s="2">
        <f t="shared" si="15"/>
        <v>28208080</v>
      </c>
      <c r="J57" s="2">
        <f t="shared" si="15"/>
        <v>29320420</v>
      </c>
      <c r="K57" s="2">
        <f t="shared" si="15"/>
        <v>29298380</v>
      </c>
      <c r="L57" s="2">
        <f t="shared" si="15"/>
        <v>29298380</v>
      </c>
      <c r="M57" s="67"/>
    </row>
    <row r="58" spans="1:13" ht="21.75" customHeight="1">
      <c r="A58" s="54"/>
      <c r="B58" s="71"/>
      <c r="C58" s="54"/>
      <c r="D58" s="57"/>
      <c r="E58" s="54"/>
      <c r="F58" s="1" t="s">
        <v>12</v>
      </c>
      <c r="G58" s="2">
        <f>H58+I58+J58+K58+L58</f>
        <v>500000</v>
      </c>
      <c r="H58" s="2">
        <v>100000</v>
      </c>
      <c r="I58" s="2">
        <v>100000</v>
      </c>
      <c r="J58" s="2">
        <v>100000</v>
      </c>
      <c r="K58" s="2">
        <v>100000</v>
      </c>
      <c r="L58" s="2">
        <v>100000</v>
      </c>
      <c r="M58" s="67"/>
    </row>
    <row r="59" spans="1:13" ht="21.75" customHeight="1">
      <c r="A59" s="54"/>
      <c r="B59" s="71"/>
      <c r="C59" s="54"/>
      <c r="D59" s="57"/>
      <c r="E59" s="54"/>
      <c r="F59" s="1" t="s">
        <v>13</v>
      </c>
      <c r="G59" s="2">
        <f>H59+I59+J59+K59+L59</f>
        <v>145089292</v>
      </c>
      <c r="H59" s="2">
        <v>29364032</v>
      </c>
      <c r="I59" s="2">
        <v>28108080</v>
      </c>
      <c r="J59" s="2">
        <v>29220420</v>
      </c>
      <c r="K59" s="2">
        <v>29198380</v>
      </c>
      <c r="L59" s="2">
        <v>29198380</v>
      </c>
      <c r="M59" s="67"/>
    </row>
    <row r="60" spans="1:13" ht="21.75" customHeight="1">
      <c r="A60" s="55"/>
      <c r="B60" s="72"/>
      <c r="C60" s="54"/>
      <c r="D60" s="58"/>
      <c r="E60" s="55"/>
      <c r="F60" s="1" t="s">
        <v>14</v>
      </c>
      <c r="G60" s="2">
        <f>H60+I60+J60+K60+L60</f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67"/>
    </row>
    <row r="61" spans="1:13" ht="21.75" customHeight="1">
      <c r="A61" s="53" t="s">
        <v>34</v>
      </c>
      <c r="B61" s="76" t="s">
        <v>36</v>
      </c>
      <c r="C61" s="53" t="s">
        <v>126</v>
      </c>
      <c r="D61" s="79" t="s">
        <v>125</v>
      </c>
      <c r="E61" s="53" t="s">
        <v>105</v>
      </c>
      <c r="F61" s="1" t="s">
        <v>11</v>
      </c>
      <c r="G61" s="2">
        <f aca="true" t="shared" si="16" ref="G61:L61">G62+G63+G64</f>
        <v>7409875</v>
      </c>
      <c r="H61" s="2">
        <f t="shared" si="16"/>
        <v>1481975</v>
      </c>
      <c r="I61" s="2">
        <f t="shared" si="16"/>
        <v>1481975</v>
      </c>
      <c r="J61" s="2">
        <f t="shared" si="16"/>
        <v>1481975</v>
      </c>
      <c r="K61" s="2">
        <f t="shared" si="16"/>
        <v>1481975</v>
      </c>
      <c r="L61" s="2">
        <f t="shared" si="16"/>
        <v>1481975</v>
      </c>
      <c r="M61" s="67"/>
    </row>
    <row r="62" spans="1:13" ht="21.75" customHeight="1">
      <c r="A62" s="54"/>
      <c r="B62" s="77"/>
      <c r="C62" s="54"/>
      <c r="D62" s="80"/>
      <c r="E62" s="54"/>
      <c r="F62" s="1" t="s">
        <v>12</v>
      </c>
      <c r="G62" s="2">
        <f>H62+I62+J62+K62+L62</f>
        <v>7409875</v>
      </c>
      <c r="H62" s="2">
        <v>1481975</v>
      </c>
      <c r="I62" s="2">
        <v>1481975</v>
      </c>
      <c r="J62" s="2">
        <v>1481975</v>
      </c>
      <c r="K62" s="2">
        <v>1481975</v>
      </c>
      <c r="L62" s="2">
        <v>1481975</v>
      </c>
      <c r="M62" s="67"/>
    </row>
    <row r="63" spans="1:13" ht="21.75" customHeight="1">
      <c r="A63" s="54"/>
      <c r="B63" s="77"/>
      <c r="C63" s="54"/>
      <c r="D63" s="80"/>
      <c r="E63" s="54"/>
      <c r="F63" s="1" t="s">
        <v>13</v>
      </c>
      <c r="G63" s="2">
        <f>H63+I63+J63+K63+L63</f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67"/>
    </row>
    <row r="64" spans="1:13" ht="21.75" customHeight="1">
      <c r="A64" s="55"/>
      <c r="B64" s="78"/>
      <c r="C64" s="54"/>
      <c r="D64" s="81"/>
      <c r="E64" s="55"/>
      <c r="F64" s="1" t="s">
        <v>14</v>
      </c>
      <c r="G64" s="2">
        <f>H64+I64+J64+K64+L64</f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67"/>
    </row>
    <row r="65" spans="1:13" ht="21.75" customHeight="1">
      <c r="A65" s="53" t="s">
        <v>35</v>
      </c>
      <c r="B65" s="76" t="s">
        <v>38</v>
      </c>
      <c r="C65" s="53" t="s">
        <v>126</v>
      </c>
      <c r="D65" s="56" t="s">
        <v>124</v>
      </c>
      <c r="E65" s="53" t="s">
        <v>105</v>
      </c>
      <c r="F65" s="1" t="s">
        <v>11</v>
      </c>
      <c r="G65" s="2">
        <f aca="true" t="shared" si="17" ref="G65:L65">G66+G67+G68</f>
        <v>12733656</v>
      </c>
      <c r="H65" s="2">
        <f t="shared" si="17"/>
        <v>0</v>
      </c>
      <c r="I65" s="2">
        <f t="shared" si="17"/>
        <v>0</v>
      </c>
      <c r="J65" s="2">
        <f t="shared" si="17"/>
        <v>0</v>
      </c>
      <c r="K65" s="2">
        <f t="shared" si="17"/>
        <v>6366828</v>
      </c>
      <c r="L65" s="2">
        <f t="shared" si="17"/>
        <v>6366828</v>
      </c>
      <c r="M65" s="67"/>
    </row>
    <row r="66" spans="1:13" ht="21.75" customHeight="1">
      <c r="A66" s="54"/>
      <c r="B66" s="77"/>
      <c r="C66" s="54"/>
      <c r="D66" s="57"/>
      <c r="E66" s="54"/>
      <c r="F66" s="1" t="s">
        <v>12</v>
      </c>
      <c r="G66" s="2">
        <f>H66+I66+J66+K66+L66</f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67"/>
    </row>
    <row r="67" spans="1:13" ht="21.75" customHeight="1">
      <c r="A67" s="54"/>
      <c r="B67" s="77"/>
      <c r="C67" s="54"/>
      <c r="D67" s="57"/>
      <c r="E67" s="54"/>
      <c r="F67" s="1" t="s">
        <v>13</v>
      </c>
      <c r="G67" s="2">
        <f>H67+I67+J67+K67+L67</f>
        <v>12733656</v>
      </c>
      <c r="H67" s="2">
        <v>0</v>
      </c>
      <c r="I67" s="2">
        <v>0</v>
      </c>
      <c r="J67" s="2">
        <v>0</v>
      </c>
      <c r="K67" s="2">
        <v>6366828</v>
      </c>
      <c r="L67" s="2">
        <v>6366828</v>
      </c>
      <c r="M67" s="67"/>
    </row>
    <row r="68" spans="1:13" ht="21.75" customHeight="1">
      <c r="A68" s="55"/>
      <c r="B68" s="78"/>
      <c r="C68" s="54"/>
      <c r="D68" s="58"/>
      <c r="E68" s="55"/>
      <c r="F68" s="1" t="s">
        <v>14</v>
      </c>
      <c r="G68" s="2">
        <f>H68+I68+J68+K68+L68</f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67"/>
    </row>
    <row r="69" spans="1:13" ht="21.75" customHeight="1">
      <c r="A69" s="5"/>
      <c r="B69" s="76" t="s">
        <v>82</v>
      </c>
      <c r="C69" s="53" t="s">
        <v>126</v>
      </c>
      <c r="D69" s="79" t="s">
        <v>125</v>
      </c>
      <c r="E69" s="53" t="s">
        <v>105</v>
      </c>
      <c r="F69" s="1" t="s">
        <v>11</v>
      </c>
      <c r="G69" s="2">
        <f aca="true" t="shared" si="18" ref="G69:L69">G70+G71+G72</f>
        <v>300000</v>
      </c>
      <c r="H69" s="2">
        <f t="shared" si="18"/>
        <v>60000</v>
      </c>
      <c r="I69" s="2">
        <f t="shared" si="18"/>
        <v>60000</v>
      </c>
      <c r="J69" s="2">
        <f t="shared" si="18"/>
        <v>60000</v>
      </c>
      <c r="K69" s="2">
        <f t="shared" si="18"/>
        <v>60000</v>
      </c>
      <c r="L69" s="2">
        <f t="shared" si="18"/>
        <v>60000</v>
      </c>
      <c r="M69" s="67"/>
    </row>
    <row r="70" spans="1:13" ht="21.75" customHeight="1">
      <c r="A70" s="5"/>
      <c r="B70" s="77"/>
      <c r="C70" s="54"/>
      <c r="D70" s="80"/>
      <c r="E70" s="54"/>
      <c r="F70" s="1" t="s">
        <v>12</v>
      </c>
      <c r="G70" s="2">
        <f>H70+I70+J70+K70+L70</f>
        <v>300000</v>
      </c>
      <c r="H70" s="2">
        <v>60000</v>
      </c>
      <c r="I70" s="2">
        <v>60000</v>
      </c>
      <c r="J70" s="2">
        <v>60000</v>
      </c>
      <c r="K70" s="2">
        <v>60000</v>
      </c>
      <c r="L70" s="2">
        <v>60000</v>
      </c>
      <c r="M70" s="67"/>
    </row>
    <row r="71" spans="1:13" ht="21.75" customHeight="1">
      <c r="A71" s="30" t="s">
        <v>37</v>
      </c>
      <c r="B71" s="77"/>
      <c r="C71" s="54"/>
      <c r="D71" s="80"/>
      <c r="E71" s="54"/>
      <c r="F71" s="1" t="s">
        <v>13</v>
      </c>
      <c r="G71" s="2">
        <f>H71+I71+J71+K71+L71</f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67"/>
    </row>
    <row r="72" spans="1:13" ht="21.75" customHeight="1">
      <c r="A72" s="5"/>
      <c r="B72" s="78"/>
      <c r="C72" s="54"/>
      <c r="D72" s="81"/>
      <c r="E72" s="55"/>
      <c r="F72" s="1" t="s">
        <v>14</v>
      </c>
      <c r="G72" s="2">
        <f>H72+I72+J72+K72+L72</f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68"/>
    </row>
    <row r="73" spans="1:13" ht="21.75" customHeight="1">
      <c r="A73" s="47" t="s">
        <v>39</v>
      </c>
      <c r="B73" s="73" t="s">
        <v>40</v>
      </c>
      <c r="C73" s="53" t="s">
        <v>126</v>
      </c>
      <c r="D73" s="56" t="s">
        <v>136</v>
      </c>
      <c r="E73" s="53" t="s">
        <v>105</v>
      </c>
      <c r="F73" s="1" t="s">
        <v>11</v>
      </c>
      <c r="G73" s="2">
        <f aca="true" t="shared" si="19" ref="G73:L73">G74+G75+G76</f>
        <v>4717440</v>
      </c>
      <c r="H73" s="2">
        <f t="shared" si="19"/>
        <v>943488</v>
      </c>
      <c r="I73" s="2">
        <f t="shared" si="19"/>
        <v>943488</v>
      </c>
      <c r="J73" s="2">
        <f t="shared" si="19"/>
        <v>943488</v>
      </c>
      <c r="K73" s="2">
        <f t="shared" si="19"/>
        <v>943488</v>
      </c>
      <c r="L73" s="2">
        <f t="shared" si="19"/>
        <v>943488</v>
      </c>
      <c r="M73" s="66" t="s">
        <v>153</v>
      </c>
    </row>
    <row r="74" spans="1:13" ht="21.75" customHeight="1">
      <c r="A74" s="48"/>
      <c r="B74" s="74"/>
      <c r="C74" s="54"/>
      <c r="D74" s="57"/>
      <c r="E74" s="54"/>
      <c r="F74" s="1" t="s">
        <v>12</v>
      </c>
      <c r="G74" s="2">
        <f>H74+I74+J74+K74+L74</f>
        <v>450000</v>
      </c>
      <c r="H74" s="2">
        <f aca="true" t="shared" si="20" ref="H74:L76">H78+H82</f>
        <v>90000</v>
      </c>
      <c r="I74" s="2">
        <f t="shared" si="20"/>
        <v>90000</v>
      </c>
      <c r="J74" s="2">
        <f t="shared" si="20"/>
        <v>90000</v>
      </c>
      <c r="K74" s="2">
        <f t="shared" si="20"/>
        <v>90000</v>
      </c>
      <c r="L74" s="2">
        <f t="shared" si="20"/>
        <v>90000</v>
      </c>
      <c r="M74" s="67"/>
    </row>
    <row r="75" spans="1:13" ht="21.75" customHeight="1">
      <c r="A75" s="48"/>
      <c r="B75" s="74"/>
      <c r="C75" s="54"/>
      <c r="D75" s="57"/>
      <c r="E75" s="54"/>
      <c r="F75" s="1" t="s">
        <v>13</v>
      </c>
      <c r="G75" s="2">
        <f>H75+I75+J75+K75+L75</f>
        <v>4267440</v>
      </c>
      <c r="H75" s="2">
        <f t="shared" si="20"/>
        <v>853488</v>
      </c>
      <c r="I75" s="2">
        <f t="shared" si="20"/>
        <v>853488</v>
      </c>
      <c r="J75" s="2">
        <f t="shared" si="20"/>
        <v>853488</v>
      </c>
      <c r="K75" s="2">
        <f t="shared" si="20"/>
        <v>853488</v>
      </c>
      <c r="L75" s="2">
        <f t="shared" si="20"/>
        <v>853488</v>
      </c>
      <c r="M75" s="67"/>
    </row>
    <row r="76" spans="1:13" ht="21.75" customHeight="1">
      <c r="A76" s="49"/>
      <c r="B76" s="75"/>
      <c r="C76" s="55"/>
      <c r="D76" s="58"/>
      <c r="E76" s="55"/>
      <c r="F76" s="1" t="s">
        <v>14</v>
      </c>
      <c r="G76" s="2">
        <f>H76+I76+J76+K76+L76</f>
        <v>0</v>
      </c>
      <c r="H76" s="2">
        <f t="shared" si="20"/>
        <v>0</v>
      </c>
      <c r="I76" s="2">
        <f t="shared" si="20"/>
        <v>0</v>
      </c>
      <c r="J76" s="2">
        <f t="shared" si="20"/>
        <v>0</v>
      </c>
      <c r="K76" s="2">
        <f t="shared" si="20"/>
        <v>0</v>
      </c>
      <c r="L76" s="2">
        <f t="shared" si="20"/>
        <v>0</v>
      </c>
      <c r="M76" s="67"/>
    </row>
    <row r="77" spans="1:13" ht="21.75" customHeight="1">
      <c r="A77" s="24"/>
      <c r="B77" s="76" t="s">
        <v>85</v>
      </c>
      <c r="C77" s="53" t="s">
        <v>126</v>
      </c>
      <c r="D77" s="56" t="s">
        <v>136</v>
      </c>
      <c r="E77" s="53" t="s">
        <v>105</v>
      </c>
      <c r="F77" s="1" t="s">
        <v>11</v>
      </c>
      <c r="G77" s="2">
        <f aca="true" t="shared" si="21" ref="G77:L77">G78+G79+G80</f>
        <v>450000</v>
      </c>
      <c r="H77" s="2">
        <f t="shared" si="21"/>
        <v>90000</v>
      </c>
      <c r="I77" s="2">
        <f t="shared" si="21"/>
        <v>90000</v>
      </c>
      <c r="J77" s="2">
        <f t="shared" si="21"/>
        <v>90000</v>
      </c>
      <c r="K77" s="2">
        <f t="shared" si="21"/>
        <v>90000</v>
      </c>
      <c r="L77" s="2">
        <f t="shared" si="21"/>
        <v>90000</v>
      </c>
      <c r="M77" s="67"/>
    </row>
    <row r="78" spans="1:13" ht="21.75" customHeight="1">
      <c r="A78" s="24"/>
      <c r="B78" s="77"/>
      <c r="C78" s="54"/>
      <c r="D78" s="57"/>
      <c r="E78" s="54"/>
      <c r="F78" s="1" t="s">
        <v>12</v>
      </c>
      <c r="G78" s="2">
        <f>H78+I78+J78+K78+L78</f>
        <v>450000</v>
      </c>
      <c r="H78" s="2">
        <v>90000</v>
      </c>
      <c r="I78" s="2">
        <v>90000</v>
      </c>
      <c r="J78" s="2">
        <v>90000</v>
      </c>
      <c r="K78" s="2">
        <v>90000</v>
      </c>
      <c r="L78" s="2">
        <v>90000</v>
      </c>
      <c r="M78" s="67"/>
    </row>
    <row r="79" spans="1:13" ht="21.75" customHeight="1">
      <c r="A79" s="30" t="s">
        <v>92</v>
      </c>
      <c r="B79" s="77"/>
      <c r="C79" s="54"/>
      <c r="D79" s="57"/>
      <c r="E79" s="54"/>
      <c r="F79" s="1" t="s">
        <v>13</v>
      </c>
      <c r="G79" s="2">
        <f>H79+I79+J79+K79+L79</f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67"/>
    </row>
    <row r="80" spans="1:13" ht="21.75" customHeight="1">
      <c r="A80" s="24"/>
      <c r="B80" s="78"/>
      <c r="C80" s="54"/>
      <c r="D80" s="58"/>
      <c r="E80" s="55"/>
      <c r="F80" s="1" t="s">
        <v>14</v>
      </c>
      <c r="G80" s="2">
        <f>H80+I80+J80+K80+L80</f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67"/>
    </row>
    <row r="81" spans="1:13" ht="21.75" customHeight="1">
      <c r="A81" s="53" t="s">
        <v>91</v>
      </c>
      <c r="B81" s="76" t="s">
        <v>41</v>
      </c>
      <c r="C81" s="53" t="s">
        <v>126</v>
      </c>
      <c r="D81" s="56" t="s">
        <v>124</v>
      </c>
      <c r="E81" s="53" t="s">
        <v>105</v>
      </c>
      <c r="F81" s="1" t="s">
        <v>11</v>
      </c>
      <c r="G81" s="2">
        <f aca="true" t="shared" si="22" ref="G81:L81">G82+G83+G84</f>
        <v>4267440</v>
      </c>
      <c r="H81" s="2">
        <f t="shared" si="22"/>
        <v>853488</v>
      </c>
      <c r="I81" s="2">
        <f t="shared" si="22"/>
        <v>853488</v>
      </c>
      <c r="J81" s="2">
        <f t="shared" si="22"/>
        <v>853488</v>
      </c>
      <c r="K81" s="2">
        <f t="shared" si="22"/>
        <v>853488</v>
      </c>
      <c r="L81" s="2">
        <f t="shared" si="22"/>
        <v>853488</v>
      </c>
      <c r="M81" s="67"/>
    </row>
    <row r="82" spans="1:13" ht="21.75" customHeight="1">
      <c r="A82" s="54"/>
      <c r="B82" s="77"/>
      <c r="C82" s="54"/>
      <c r="D82" s="57"/>
      <c r="E82" s="54"/>
      <c r="F82" s="1" t="s">
        <v>12</v>
      </c>
      <c r="G82" s="2">
        <f>H82+I82+J82+K82+L82</f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67"/>
    </row>
    <row r="83" spans="1:14" ht="21.75" customHeight="1">
      <c r="A83" s="54"/>
      <c r="B83" s="77"/>
      <c r="C83" s="54"/>
      <c r="D83" s="57"/>
      <c r="E83" s="54"/>
      <c r="F83" s="1" t="s">
        <v>13</v>
      </c>
      <c r="G83" s="2">
        <f>H83+I83+J83+K83+L83</f>
        <v>4267440</v>
      </c>
      <c r="H83" s="2">
        <f>127900+293084+432504</f>
        <v>853488</v>
      </c>
      <c r="I83" s="2">
        <f>127900+293084+432504</f>
        <v>853488</v>
      </c>
      <c r="J83" s="2">
        <f>127900+293084+432504</f>
        <v>853488</v>
      </c>
      <c r="K83" s="2">
        <f>127900+293084+432504</f>
        <v>853488</v>
      </c>
      <c r="L83" s="2">
        <f>127900+293084+432504</f>
        <v>853488</v>
      </c>
      <c r="M83" s="67"/>
      <c r="N83" s="31"/>
    </row>
    <row r="84" spans="1:13" ht="21.75" customHeight="1">
      <c r="A84" s="55"/>
      <c r="B84" s="78"/>
      <c r="C84" s="54"/>
      <c r="D84" s="58"/>
      <c r="E84" s="55"/>
      <c r="F84" s="1" t="s">
        <v>14</v>
      </c>
      <c r="G84" s="2">
        <f>H84+I84+J84+K84+L84</f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68"/>
    </row>
    <row r="85" spans="1:13" ht="21.75" customHeight="1">
      <c r="A85" s="47" t="s">
        <v>42</v>
      </c>
      <c r="B85" s="73" t="s">
        <v>43</v>
      </c>
      <c r="C85" s="53" t="s">
        <v>126</v>
      </c>
      <c r="D85" s="56" t="s">
        <v>137</v>
      </c>
      <c r="E85" s="53" t="s">
        <v>105</v>
      </c>
      <c r="F85" s="1" t="s">
        <v>11</v>
      </c>
      <c r="G85" s="2">
        <f aca="true" t="shared" si="23" ref="G85:L85">G86+G87+G88</f>
        <v>423578838.4441524</v>
      </c>
      <c r="H85" s="2">
        <f t="shared" si="23"/>
        <v>85472056.96000001</v>
      </c>
      <c r="I85" s="2">
        <f t="shared" si="23"/>
        <v>82096955</v>
      </c>
      <c r="J85" s="2">
        <f t="shared" si="23"/>
        <v>85516600</v>
      </c>
      <c r="K85" s="2">
        <f t="shared" si="23"/>
        <v>85246613.2420762</v>
      </c>
      <c r="L85" s="2">
        <f t="shared" si="23"/>
        <v>85246613.2420762</v>
      </c>
      <c r="M85" s="66" t="s">
        <v>165</v>
      </c>
    </row>
    <row r="86" spans="1:13" ht="21.75" customHeight="1">
      <c r="A86" s="48"/>
      <c r="B86" s="74"/>
      <c r="C86" s="54"/>
      <c r="D86" s="57"/>
      <c r="E86" s="54"/>
      <c r="F86" s="1" t="s">
        <v>12</v>
      </c>
      <c r="G86" s="2">
        <f>H86+I86+J86+K86+L86</f>
        <v>65001993.4441524</v>
      </c>
      <c r="H86" s="2">
        <f aca="true" t="shared" si="24" ref="H86:L88">H90+H94+H106+H98+H102</f>
        <v>19646008.96</v>
      </c>
      <c r="I86" s="2">
        <f t="shared" si="24"/>
        <v>11213996</v>
      </c>
      <c r="J86" s="2">
        <f t="shared" si="24"/>
        <v>11213996</v>
      </c>
      <c r="K86" s="2">
        <f t="shared" si="24"/>
        <v>11463996.2420762</v>
      </c>
      <c r="L86" s="2">
        <f t="shared" si="24"/>
        <v>11463996.2420762</v>
      </c>
      <c r="M86" s="67"/>
    </row>
    <row r="87" spans="1:13" ht="21.75" customHeight="1">
      <c r="A87" s="48"/>
      <c r="B87" s="74"/>
      <c r="C87" s="54"/>
      <c r="D87" s="57"/>
      <c r="E87" s="54"/>
      <c r="F87" s="1" t="s">
        <v>13</v>
      </c>
      <c r="G87" s="2">
        <f>H87+I87+J87+K87+L87</f>
        <v>358576845</v>
      </c>
      <c r="H87" s="2">
        <f t="shared" si="24"/>
        <v>65826048</v>
      </c>
      <c r="I87" s="2">
        <f t="shared" si="24"/>
        <v>70882959</v>
      </c>
      <c r="J87" s="2">
        <f t="shared" si="24"/>
        <v>74302604</v>
      </c>
      <c r="K87" s="2">
        <f t="shared" si="24"/>
        <v>73782617</v>
      </c>
      <c r="L87" s="2">
        <f t="shared" si="24"/>
        <v>73782617</v>
      </c>
      <c r="M87" s="67"/>
    </row>
    <row r="88" spans="1:13" ht="21.75" customHeight="1">
      <c r="A88" s="49"/>
      <c r="B88" s="75"/>
      <c r="C88" s="55"/>
      <c r="D88" s="58"/>
      <c r="E88" s="55"/>
      <c r="F88" s="1" t="s">
        <v>14</v>
      </c>
      <c r="G88" s="2">
        <f>H88+I88+J88+K88+L88</f>
        <v>0</v>
      </c>
      <c r="H88" s="2">
        <f t="shared" si="24"/>
        <v>0</v>
      </c>
      <c r="I88" s="2">
        <f t="shared" si="24"/>
        <v>0</v>
      </c>
      <c r="J88" s="2">
        <f t="shared" si="24"/>
        <v>0</v>
      </c>
      <c r="K88" s="2">
        <f t="shared" si="24"/>
        <v>0</v>
      </c>
      <c r="L88" s="2">
        <f t="shared" si="24"/>
        <v>0</v>
      </c>
      <c r="M88" s="67"/>
    </row>
    <row r="89" spans="1:13" ht="21.75" customHeight="1">
      <c r="A89" s="53" t="s">
        <v>44</v>
      </c>
      <c r="B89" s="76" t="s">
        <v>81</v>
      </c>
      <c r="C89" s="53" t="s">
        <v>126</v>
      </c>
      <c r="D89" s="56" t="s">
        <v>136</v>
      </c>
      <c r="E89" s="53" t="s">
        <v>105</v>
      </c>
      <c r="F89" s="1" t="s">
        <v>11</v>
      </c>
      <c r="G89" s="2">
        <f aca="true" t="shared" si="25" ref="G89:L89">G90+G91+G92</f>
        <v>393786245.9441524</v>
      </c>
      <c r="H89" s="2">
        <f t="shared" si="25"/>
        <v>75793376.46000001</v>
      </c>
      <c r="I89" s="2">
        <f t="shared" si="25"/>
        <v>77548417</v>
      </c>
      <c r="J89" s="2">
        <f t="shared" si="25"/>
        <v>80768062</v>
      </c>
      <c r="K89" s="2">
        <f t="shared" si="25"/>
        <v>79838195.2420762</v>
      </c>
      <c r="L89" s="2">
        <f t="shared" si="25"/>
        <v>79838195.2420762</v>
      </c>
      <c r="M89" s="67"/>
    </row>
    <row r="90" spans="1:15" ht="21.75" customHeight="1">
      <c r="A90" s="54"/>
      <c r="B90" s="77"/>
      <c r="C90" s="54"/>
      <c r="D90" s="57"/>
      <c r="E90" s="54"/>
      <c r="F90" s="1" t="s">
        <v>12</v>
      </c>
      <c r="G90" s="2">
        <f>H90+I90+J90+K90+L90</f>
        <v>62619389.9441524</v>
      </c>
      <c r="H90" s="2">
        <f>18306095.46-H94</f>
        <v>18257557.46</v>
      </c>
      <c r="I90" s="2">
        <f>11213996-I94</f>
        <v>11165458</v>
      </c>
      <c r="J90" s="2">
        <f>11213996-J94</f>
        <v>11165458</v>
      </c>
      <c r="K90" s="2">
        <f>11105858.2420762-90400</f>
        <v>11015458.2420762</v>
      </c>
      <c r="L90" s="2">
        <f>11105858.2420762-90400</f>
        <v>11015458.2420762</v>
      </c>
      <c r="M90" s="67"/>
      <c r="N90" s="32"/>
      <c r="O90" s="27"/>
    </row>
    <row r="91" spans="1:13" ht="21.75" customHeight="1">
      <c r="A91" s="54"/>
      <c r="B91" s="77"/>
      <c r="C91" s="54"/>
      <c r="D91" s="57"/>
      <c r="E91" s="54"/>
      <c r="F91" s="1" t="s">
        <v>13</v>
      </c>
      <c r="G91" s="2">
        <f>H91+I91+J91+K91+L91</f>
        <v>331166856</v>
      </c>
      <c r="H91" s="2">
        <f>57968323-432504</f>
        <v>57535819</v>
      </c>
      <c r="I91" s="2">
        <f>66815463-432504</f>
        <v>66382959</v>
      </c>
      <c r="J91" s="2">
        <f>70035108-432504</f>
        <v>69602604</v>
      </c>
      <c r="K91" s="2">
        <v>68822737</v>
      </c>
      <c r="L91" s="2">
        <v>68822737</v>
      </c>
      <c r="M91" s="67"/>
    </row>
    <row r="92" spans="1:13" ht="21.75" customHeight="1">
      <c r="A92" s="55"/>
      <c r="B92" s="78"/>
      <c r="C92" s="54"/>
      <c r="D92" s="58"/>
      <c r="E92" s="55"/>
      <c r="F92" s="1" t="s">
        <v>14</v>
      </c>
      <c r="G92" s="2">
        <f>H92+I92+J92+K92+L92</f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67"/>
    </row>
    <row r="93" spans="1:13" ht="21.75" customHeight="1">
      <c r="A93" s="53" t="s">
        <v>45</v>
      </c>
      <c r="B93" s="70" t="s">
        <v>20</v>
      </c>
      <c r="C93" s="53" t="s">
        <v>126</v>
      </c>
      <c r="D93" s="79" t="s">
        <v>133</v>
      </c>
      <c r="E93" s="53" t="s">
        <v>105</v>
      </c>
      <c r="F93" s="1" t="s">
        <v>11</v>
      </c>
      <c r="G93" s="2">
        <f aca="true" t="shared" si="26" ref="G93:L93">G94+G95+G96</f>
        <v>242690</v>
      </c>
      <c r="H93" s="2">
        <f t="shared" si="26"/>
        <v>48538</v>
      </c>
      <c r="I93" s="2">
        <f t="shared" si="26"/>
        <v>48538</v>
      </c>
      <c r="J93" s="2">
        <f t="shared" si="26"/>
        <v>48538</v>
      </c>
      <c r="K93" s="2">
        <f t="shared" si="26"/>
        <v>48538</v>
      </c>
      <c r="L93" s="2">
        <f t="shared" si="26"/>
        <v>48538</v>
      </c>
      <c r="M93" s="67"/>
    </row>
    <row r="94" spans="1:13" ht="21.75" customHeight="1">
      <c r="A94" s="54"/>
      <c r="B94" s="71"/>
      <c r="C94" s="54"/>
      <c r="D94" s="80"/>
      <c r="E94" s="54"/>
      <c r="F94" s="1" t="s">
        <v>12</v>
      </c>
      <c r="G94" s="2">
        <f>H94+I94+J94+K94+L94</f>
        <v>242690</v>
      </c>
      <c r="H94" s="2">
        <v>48538</v>
      </c>
      <c r="I94" s="2">
        <v>48538</v>
      </c>
      <c r="J94" s="2">
        <v>48538</v>
      </c>
      <c r="K94" s="2">
        <v>48538</v>
      </c>
      <c r="L94" s="2">
        <v>48538</v>
      </c>
      <c r="M94" s="67"/>
    </row>
    <row r="95" spans="1:13" ht="21.75" customHeight="1">
      <c r="A95" s="54"/>
      <c r="B95" s="71"/>
      <c r="C95" s="54"/>
      <c r="D95" s="80"/>
      <c r="E95" s="54"/>
      <c r="F95" s="1" t="s">
        <v>13</v>
      </c>
      <c r="G95" s="2">
        <f>H95+I95+J95+K95+L95</f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67"/>
    </row>
    <row r="96" spans="1:13" ht="21.75" customHeight="1">
      <c r="A96" s="55"/>
      <c r="B96" s="72"/>
      <c r="C96" s="54"/>
      <c r="D96" s="81"/>
      <c r="E96" s="55"/>
      <c r="F96" s="1" t="s">
        <v>14</v>
      </c>
      <c r="G96" s="2">
        <f>H96+I96+J96+K96+L96</f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67"/>
    </row>
    <row r="97" spans="1:13" ht="21.75" customHeight="1">
      <c r="A97" s="5"/>
      <c r="B97" s="70" t="s">
        <v>95</v>
      </c>
      <c r="C97" s="53" t="s">
        <v>126</v>
      </c>
      <c r="D97" s="79" t="s">
        <v>134</v>
      </c>
      <c r="E97" s="53" t="s">
        <v>105</v>
      </c>
      <c r="F97" s="1" t="s">
        <v>11</v>
      </c>
      <c r="G97" s="2">
        <f aca="true" t="shared" si="27" ref="G97:L97">G98+G99+G100</f>
        <v>1193480</v>
      </c>
      <c r="H97" s="2">
        <f t="shared" si="27"/>
        <v>393480</v>
      </c>
      <c r="I97" s="2">
        <f t="shared" si="27"/>
        <v>0</v>
      </c>
      <c r="J97" s="2">
        <f t="shared" si="27"/>
        <v>0</v>
      </c>
      <c r="K97" s="2">
        <f t="shared" si="27"/>
        <v>400000</v>
      </c>
      <c r="L97" s="2">
        <f t="shared" si="27"/>
        <v>400000</v>
      </c>
      <c r="M97" s="67"/>
    </row>
    <row r="98" spans="1:13" ht="21.75" customHeight="1">
      <c r="A98" s="5"/>
      <c r="B98" s="71"/>
      <c r="C98" s="54"/>
      <c r="D98" s="80"/>
      <c r="E98" s="54"/>
      <c r="F98" s="1" t="s">
        <v>12</v>
      </c>
      <c r="G98" s="2">
        <f>H98+I98+J98+K98+L98</f>
        <v>1193480</v>
      </c>
      <c r="H98" s="2">
        <v>393480</v>
      </c>
      <c r="I98" s="2">
        <v>0</v>
      </c>
      <c r="J98" s="2">
        <v>0</v>
      </c>
      <c r="K98" s="2">
        <v>400000</v>
      </c>
      <c r="L98" s="2">
        <v>400000</v>
      </c>
      <c r="M98" s="67"/>
    </row>
    <row r="99" spans="1:13" ht="21.75" customHeight="1">
      <c r="A99" s="30" t="s">
        <v>94</v>
      </c>
      <c r="B99" s="71"/>
      <c r="C99" s="54"/>
      <c r="D99" s="80"/>
      <c r="E99" s="54"/>
      <c r="F99" s="1" t="s">
        <v>13</v>
      </c>
      <c r="G99" s="2">
        <f>H99+I99+J99+K99+L99</f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67"/>
    </row>
    <row r="100" spans="1:13" ht="21.75" customHeight="1">
      <c r="A100" s="5"/>
      <c r="B100" s="72"/>
      <c r="C100" s="54"/>
      <c r="D100" s="81"/>
      <c r="E100" s="55"/>
      <c r="F100" s="1" t="s">
        <v>14</v>
      </c>
      <c r="G100" s="2">
        <f>H100+I100+J100+K100+L100</f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67"/>
    </row>
    <row r="101" spans="1:13" ht="21.75" customHeight="1">
      <c r="A101" s="53" t="s">
        <v>93</v>
      </c>
      <c r="B101" s="70" t="s">
        <v>22</v>
      </c>
      <c r="C101" s="53" t="s">
        <v>126</v>
      </c>
      <c r="D101" s="79" t="s">
        <v>135</v>
      </c>
      <c r="E101" s="53" t="s">
        <v>105</v>
      </c>
      <c r="F101" s="1" t="s">
        <v>11</v>
      </c>
      <c r="G101" s="2">
        <f aca="true" t="shared" si="28" ref="G101:L101">G102+G103+G104</f>
        <v>23435540</v>
      </c>
      <c r="H101" s="2">
        <f t="shared" si="28"/>
        <v>4315780</v>
      </c>
      <c r="I101" s="2">
        <f t="shared" si="28"/>
        <v>4500000</v>
      </c>
      <c r="J101" s="2">
        <f t="shared" si="28"/>
        <v>4700000</v>
      </c>
      <c r="K101" s="2">
        <f t="shared" si="28"/>
        <v>4959880</v>
      </c>
      <c r="L101" s="2">
        <f t="shared" si="28"/>
        <v>4959880</v>
      </c>
      <c r="M101" s="67"/>
    </row>
    <row r="102" spans="1:13" ht="21.75" customHeight="1">
      <c r="A102" s="54"/>
      <c r="B102" s="71"/>
      <c r="C102" s="54"/>
      <c r="D102" s="80"/>
      <c r="E102" s="54"/>
      <c r="F102" s="1" t="s">
        <v>12</v>
      </c>
      <c r="G102" s="2">
        <f>H102+I102+J102+K102+L102</f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67"/>
    </row>
    <row r="103" spans="1:13" ht="21.75" customHeight="1">
      <c r="A103" s="54"/>
      <c r="B103" s="71"/>
      <c r="C103" s="54"/>
      <c r="D103" s="80"/>
      <c r="E103" s="54"/>
      <c r="F103" s="1" t="s">
        <v>13</v>
      </c>
      <c r="G103" s="2">
        <f>H103+I103+J103+K103+L103</f>
        <v>23435540</v>
      </c>
      <c r="H103" s="2">
        <v>4315780</v>
      </c>
      <c r="I103" s="2">
        <v>4500000</v>
      </c>
      <c r="J103" s="2">
        <v>4700000</v>
      </c>
      <c r="K103" s="2">
        <v>4959880</v>
      </c>
      <c r="L103" s="2">
        <v>4959880</v>
      </c>
      <c r="M103" s="67"/>
    </row>
    <row r="104" spans="1:13" ht="21.75" customHeight="1">
      <c r="A104" s="55"/>
      <c r="B104" s="72"/>
      <c r="C104" s="54"/>
      <c r="D104" s="81"/>
      <c r="E104" s="55"/>
      <c r="F104" s="1" t="s">
        <v>14</v>
      </c>
      <c r="G104" s="2">
        <f>H104+I104+J104+K104+L104</f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67"/>
    </row>
    <row r="105" spans="1:13" ht="21.75" customHeight="1">
      <c r="A105" s="53" t="s">
        <v>163</v>
      </c>
      <c r="B105" s="70" t="s">
        <v>162</v>
      </c>
      <c r="C105" s="53" t="s">
        <v>126</v>
      </c>
      <c r="D105" s="56" t="s">
        <v>138</v>
      </c>
      <c r="E105" s="53" t="s">
        <v>105</v>
      </c>
      <c r="F105" s="1" t="s">
        <v>11</v>
      </c>
      <c r="G105" s="2">
        <f aca="true" t="shared" si="29" ref="G105:L105">G106+G107+G108</f>
        <v>4920882.5</v>
      </c>
      <c r="H105" s="2">
        <f t="shared" si="29"/>
        <v>4920882.5</v>
      </c>
      <c r="I105" s="2">
        <f t="shared" si="29"/>
        <v>0</v>
      </c>
      <c r="J105" s="2">
        <f t="shared" si="29"/>
        <v>0</v>
      </c>
      <c r="K105" s="2">
        <f t="shared" si="29"/>
        <v>0</v>
      </c>
      <c r="L105" s="2">
        <f t="shared" si="29"/>
        <v>0</v>
      </c>
      <c r="M105" s="67"/>
    </row>
    <row r="106" spans="1:13" ht="21.75" customHeight="1">
      <c r="A106" s="54"/>
      <c r="B106" s="71"/>
      <c r="C106" s="54"/>
      <c r="D106" s="57"/>
      <c r="E106" s="54"/>
      <c r="F106" s="1" t="s">
        <v>12</v>
      </c>
      <c r="G106" s="2">
        <f>H106+I106+J106+K106+L106</f>
        <v>946433.5</v>
      </c>
      <c r="H106" s="2">
        <f>845990.48+96482.96-233.44+4193.5</f>
        <v>946433.5</v>
      </c>
      <c r="I106" s="2">
        <v>0</v>
      </c>
      <c r="J106" s="2">
        <v>0</v>
      </c>
      <c r="K106" s="2">
        <v>0</v>
      </c>
      <c r="L106" s="2">
        <v>0</v>
      </c>
      <c r="M106" s="67"/>
    </row>
    <row r="107" spans="1:13" ht="21.75" customHeight="1">
      <c r="A107" s="54"/>
      <c r="B107" s="71"/>
      <c r="C107" s="54"/>
      <c r="D107" s="57"/>
      <c r="E107" s="54"/>
      <c r="F107" s="1" t="s">
        <v>13</v>
      </c>
      <c r="G107" s="2">
        <f>H107+I107+J107+K107+L107</f>
        <v>3974449</v>
      </c>
      <c r="H107" s="2">
        <f>3768960+205489</f>
        <v>3974449</v>
      </c>
      <c r="I107" s="2">
        <v>0</v>
      </c>
      <c r="J107" s="2">
        <v>0</v>
      </c>
      <c r="K107" s="2">
        <v>0</v>
      </c>
      <c r="L107" s="2">
        <v>0</v>
      </c>
      <c r="M107" s="67"/>
    </row>
    <row r="108" spans="1:13" ht="21.75" customHeight="1">
      <c r="A108" s="55"/>
      <c r="B108" s="72"/>
      <c r="C108" s="54"/>
      <c r="D108" s="58"/>
      <c r="E108" s="55"/>
      <c r="F108" s="1" t="s">
        <v>14</v>
      </c>
      <c r="G108" s="2">
        <f>H108+I108+J108+K108+L108</f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68"/>
    </row>
    <row r="109" spans="1:13" ht="21.75" customHeight="1">
      <c r="A109" s="47" t="s">
        <v>46</v>
      </c>
      <c r="B109" s="73" t="s">
        <v>47</v>
      </c>
      <c r="C109" s="53" t="s">
        <v>126</v>
      </c>
      <c r="D109" s="56" t="s">
        <v>138</v>
      </c>
      <c r="E109" s="53" t="s">
        <v>105</v>
      </c>
      <c r="F109" s="1" t="s">
        <v>11</v>
      </c>
      <c r="G109" s="2">
        <f aca="true" t="shared" si="30" ref="G109:L109">G110+G111+G112</f>
        <v>26842323.8</v>
      </c>
      <c r="H109" s="2">
        <f t="shared" si="30"/>
        <v>23656487.8</v>
      </c>
      <c r="I109" s="2">
        <f t="shared" si="30"/>
        <v>749200</v>
      </c>
      <c r="J109" s="2">
        <f t="shared" si="30"/>
        <v>758900</v>
      </c>
      <c r="K109" s="2">
        <f t="shared" si="30"/>
        <v>838868</v>
      </c>
      <c r="L109" s="2">
        <f t="shared" si="30"/>
        <v>838868</v>
      </c>
      <c r="M109" s="66"/>
    </row>
    <row r="110" spans="1:13" ht="21.75" customHeight="1">
      <c r="A110" s="48"/>
      <c r="B110" s="74"/>
      <c r="C110" s="54"/>
      <c r="D110" s="57"/>
      <c r="E110" s="54"/>
      <c r="F110" s="1" t="s">
        <v>12</v>
      </c>
      <c r="G110" s="2">
        <f>H110+I110+J110+K110+L110</f>
        <v>4441275.29</v>
      </c>
      <c r="H110" s="2">
        <f>H114+H118+H122+H126+H130+H134+H138</f>
        <v>2249339.29</v>
      </c>
      <c r="I110" s="2">
        <f>I114+I118+I122+I126+I130+I134+I138</f>
        <v>508000</v>
      </c>
      <c r="J110" s="2">
        <f>J114+J118+J122+J126+J130+J134+J138</f>
        <v>508000</v>
      </c>
      <c r="K110" s="2">
        <f aca="true" t="shared" si="31" ref="K110:L112">K114+K118+K122+K126+K130+K134</f>
        <v>587968</v>
      </c>
      <c r="L110" s="2">
        <f t="shared" si="31"/>
        <v>587968</v>
      </c>
      <c r="M110" s="67"/>
    </row>
    <row r="111" spans="1:13" ht="21.75" customHeight="1">
      <c r="A111" s="48"/>
      <c r="B111" s="74"/>
      <c r="C111" s="54"/>
      <c r="D111" s="57"/>
      <c r="E111" s="54"/>
      <c r="F111" s="1" t="s">
        <v>13</v>
      </c>
      <c r="G111" s="2">
        <f>H111+I111+J111+K111+L111</f>
        <v>12560314.51</v>
      </c>
      <c r="H111" s="2">
        <f aca="true" t="shared" si="32" ref="H111:J112">H115+H119+H123+H127+H131+H135+H139</f>
        <v>11566414.51</v>
      </c>
      <c r="I111" s="2">
        <f t="shared" si="32"/>
        <v>241200</v>
      </c>
      <c r="J111" s="2">
        <f t="shared" si="32"/>
        <v>250900</v>
      </c>
      <c r="K111" s="2">
        <f t="shared" si="31"/>
        <v>250900</v>
      </c>
      <c r="L111" s="2">
        <f t="shared" si="31"/>
        <v>250900</v>
      </c>
      <c r="M111" s="67"/>
    </row>
    <row r="112" spans="1:13" ht="21.75" customHeight="1">
      <c r="A112" s="49"/>
      <c r="B112" s="75"/>
      <c r="C112" s="55"/>
      <c r="D112" s="58"/>
      <c r="E112" s="55"/>
      <c r="F112" s="1" t="s">
        <v>14</v>
      </c>
      <c r="G112" s="2">
        <f>H112+I112+J112+K112+L112</f>
        <v>9840734</v>
      </c>
      <c r="H112" s="2">
        <f t="shared" si="32"/>
        <v>9840734</v>
      </c>
      <c r="I112" s="2">
        <f t="shared" si="32"/>
        <v>0</v>
      </c>
      <c r="J112" s="2">
        <f t="shared" si="32"/>
        <v>0</v>
      </c>
      <c r="K112" s="2">
        <f t="shared" si="31"/>
        <v>0</v>
      </c>
      <c r="L112" s="2">
        <f t="shared" si="31"/>
        <v>0</v>
      </c>
      <c r="M112" s="67"/>
    </row>
    <row r="113" spans="1:13" ht="21.75" customHeight="1">
      <c r="A113" s="53" t="s">
        <v>48</v>
      </c>
      <c r="B113" s="76" t="s">
        <v>49</v>
      </c>
      <c r="C113" s="53" t="s">
        <v>126</v>
      </c>
      <c r="D113" s="53"/>
      <c r="E113" s="53" t="s">
        <v>105</v>
      </c>
      <c r="F113" s="1" t="s">
        <v>11</v>
      </c>
      <c r="G113" s="2">
        <f aca="true" t="shared" si="33" ref="G113:L113">G114+G115+G116</f>
        <v>58058</v>
      </c>
      <c r="H113" s="2">
        <f t="shared" si="33"/>
        <v>58058</v>
      </c>
      <c r="I113" s="2">
        <f t="shared" si="33"/>
        <v>0</v>
      </c>
      <c r="J113" s="2">
        <f t="shared" si="33"/>
        <v>0</v>
      </c>
      <c r="K113" s="2">
        <f t="shared" si="33"/>
        <v>0</v>
      </c>
      <c r="L113" s="2">
        <f t="shared" si="33"/>
        <v>0</v>
      </c>
      <c r="M113" s="67" t="s">
        <v>145</v>
      </c>
    </row>
    <row r="114" spans="1:13" ht="21.75" customHeight="1">
      <c r="A114" s="54"/>
      <c r="B114" s="77"/>
      <c r="C114" s="54"/>
      <c r="D114" s="54"/>
      <c r="E114" s="54"/>
      <c r="F114" s="1" t="s">
        <v>12</v>
      </c>
      <c r="G114" s="2">
        <f>H114+I114+J114+K114+L114</f>
        <v>58058</v>
      </c>
      <c r="H114" s="2">
        <v>58058</v>
      </c>
      <c r="I114" s="2">
        <v>0</v>
      </c>
      <c r="J114" s="2">
        <v>0</v>
      </c>
      <c r="K114" s="2">
        <v>0</v>
      </c>
      <c r="L114" s="2">
        <v>0</v>
      </c>
      <c r="M114" s="67"/>
    </row>
    <row r="115" spans="1:13" ht="21.75" customHeight="1">
      <c r="A115" s="54"/>
      <c r="B115" s="77"/>
      <c r="C115" s="54"/>
      <c r="D115" s="54"/>
      <c r="E115" s="54"/>
      <c r="F115" s="1" t="s">
        <v>13</v>
      </c>
      <c r="G115" s="2">
        <f>H115+I115+J115+K115+L115</f>
        <v>0</v>
      </c>
      <c r="H115" s="2">
        <v>0</v>
      </c>
      <c r="I115" s="2">
        <v>0</v>
      </c>
      <c r="J115" s="2">
        <v>0</v>
      </c>
      <c r="K115" s="2"/>
      <c r="L115" s="2">
        <v>0</v>
      </c>
      <c r="M115" s="67"/>
    </row>
    <row r="116" spans="1:13" ht="21.75" customHeight="1">
      <c r="A116" s="55"/>
      <c r="B116" s="78"/>
      <c r="C116" s="54"/>
      <c r="D116" s="55"/>
      <c r="E116" s="55"/>
      <c r="F116" s="1" t="s">
        <v>14</v>
      </c>
      <c r="G116" s="2">
        <f>H116+I116+J116+K116+L116</f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67"/>
    </row>
    <row r="117" spans="1:13" ht="21.75" customHeight="1">
      <c r="A117" s="53" t="s">
        <v>50</v>
      </c>
      <c r="B117" s="76" t="s">
        <v>115</v>
      </c>
      <c r="C117" s="53" t="s">
        <v>126</v>
      </c>
      <c r="D117" s="79" t="s">
        <v>130</v>
      </c>
      <c r="E117" s="53" t="s">
        <v>105</v>
      </c>
      <c r="F117" s="1" t="s">
        <v>11</v>
      </c>
      <c r="G117" s="2">
        <f aca="true" t="shared" si="34" ref="G117:L117">G118+G119+G120</f>
        <v>12027171</v>
      </c>
      <c r="H117" s="2">
        <f t="shared" si="34"/>
        <v>12027171</v>
      </c>
      <c r="I117" s="2">
        <f t="shared" si="34"/>
        <v>0</v>
      </c>
      <c r="J117" s="2">
        <f t="shared" si="34"/>
        <v>0</v>
      </c>
      <c r="K117" s="2">
        <f t="shared" si="34"/>
        <v>0</v>
      </c>
      <c r="L117" s="2">
        <f t="shared" si="34"/>
        <v>0</v>
      </c>
      <c r="M117" s="67"/>
    </row>
    <row r="118" spans="1:13" ht="21.75" customHeight="1">
      <c r="A118" s="54"/>
      <c r="B118" s="77"/>
      <c r="C118" s="54"/>
      <c r="D118" s="80"/>
      <c r="E118" s="54"/>
      <c r="F118" s="1" t="s">
        <v>12</v>
      </c>
      <c r="G118" s="2">
        <f>H118+I118+J118+K118+L118</f>
        <v>900000</v>
      </c>
      <c r="H118" s="2">
        <v>900000</v>
      </c>
      <c r="I118" s="2">
        <v>0</v>
      </c>
      <c r="J118" s="2">
        <v>0</v>
      </c>
      <c r="K118" s="2">
        <v>0</v>
      </c>
      <c r="L118" s="2">
        <v>0</v>
      </c>
      <c r="M118" s="67"/>
    </row>
    <row r="119" spans="1:13" ht="21.75" customHeight="1">
      <c r="A119" s="54"/>
      <c r="B119" s="77"/>
      <c r="C119" s="54"/>
      <c r="D119" s="80"/>
      <c r="E119" s="54"/>
      <c r="F119" s="1" t="s">
        <v>13</v>
      </c>
      <c r="G119" s="2">
        <f>H119+I119+J119+K119+L119</f>
        <v>7685537</v>
      </c>
      <c r="H119" s="2">
        <v>7685537</v>
      </c>
      <c r="I119" s="2">
        <v>0</v>
      </c>
      <c r="J119" s="2">
        <v>0</v>
      </c>
      <c r="K119" s="2">
        <v>0</v>
      </c>
      <c r="L119" s="2">
        <v>0</v>
      </c>
      <c r="M119" s="67"/>
    </row>
    <row r="120" spans="1:13" ht="21.75" customHeight="1">
      <c r="A120" s="55"/>
      <c r="B120" s="78"/>
      <c r="C120" s="54"/>
      <c r="D120" s="81"/>
      <c r="E120" s="55"/>
      <c r="F120" s="1" t="s">
        <v>14</v>
      </c>
      <c r="G120" s="2">
        <f>H120+I120+J120+K120+L120</f>
        <v>3441634</v>
      </c>
      <c r="H120" s="2">
        <v>3441634</v>
      </c>
      <c r="I120" s="2">
        <v>0</v>
      </c>
      <c r="J120" s="2">
        <v>0</v>
      </c>
      <c r="K120" s="2">
        <v>0</v>
      </c>
      <c r="L120" s="2">
        <v>0</v>
      </c>
      <c r="M120" s="68"/>
    </row>
    <row r="121" spans="1:13" ht="21.75" customHeight="1">
      <c r="A121" s="53" t="s">
        <v>51</v>
      </c>
      <c r="B121" s="76" t="s">
        <v>52</v>
      </c>
      <c r="C121" s="53" t="s">
        <v>126</v>
      </c>
      <c r="D121" s="79" t="s">
        <v>132</v>
      </c>
      <c r="E121" s="53" t="s">
        <v>105</v>
      </c>
      <c r="F121" s="1" t="s">
        <v>11</v>
      </c>
      <c r="G121" s="2">
        <f aca="true" t="shared" si="35" ref="G121:L121">G122+G123+G124</f>
        <v>3402536</v>
      </c>
      <c r="H121" s="2">
        <f t="shared" si="35"/>
        <v>616700</v>
      </c>
      <c r="I121" s="2">
        <f t="shared" si="35"/>
        <v>649200</v>
      </c>
      <c r="J121" s="2">
        <f t="shared" si="35"/>
        <v>658900</v>
      </c>
      <c r="K121" s="2">
        <f t="shared" si="35"/>
        <v>738868</v>
      </c>
      <c r="L121" s="2">
        <f t="shared" si="35"/>
        <v>738868</v>
      </c>
      <c r="M121" s="66" t="s">
        <v>120</v>
      </c>
    </row>
    <row r="122" spans="1:13" ht="21.75" customHeight="1">
      <c r="A122" s="54"/>
      <c r="B122" s="77"/>
      <c r="C122" s="54"/>
      <c r="D122" s="80"/>
      <c r="E122" s="54"/>
      <c r="F122" s="1" t="s">
        <v>12</v>
      </c>
      <c r="G122" s="2">
        <f>H122+I122+J122+K122+L122</f>
        <v>2199936</v>
      </c>
      <c r="H122" s="2">
        <v>408000</v>
      </c>
      <c r="I122" s="2">
        <f>649200-I123</f>
        <v>408000</v>
      </c>
      <c r="J122" s="2">
        <f>658900-J123</f>
        <v>408000</v>
      </c>
      <c r="K122" s="2">
        <v>487968</v>
      </c>
      <c r="L122" s="2">
        <v>487968</v>
      </c>
      <c r="M122" s="67"/>
    </row>
    <row r="123" spans="1:13" ht="21.75" customHeight="1">
      <c r="A123" s="54"/>
      <c r="B123" s="77"/>
      <c r="C123" s="54"/>
      <c r="D123" s="80"/>
      <c r="E123" s="54"/>
      <c r="F123" s="1" t="s">
        <v>13</v>
      </c>
      <c r="G123" s="2">
        <f>H123+I123+J123+K123+L123</f>
        <v>1202600</v>
      </c>
      <c r="H123" s="2">
        <v>208700</v>
      </c>
      <c r="I123" s="2">
        <v>241200</v>
      </c>
      <c r="J123" s="2">
        <v>250900</v>
      </c>
      <c r="K123" s="2">
        <v>250900</v>
      </c>
      <c r="L123" s="2">
        <v>250900</v>
      </c>
      <c r="M123" s="67"/>
    </row>
    <row r="124" spans="1:13" ht="21.75" customHeight="1">
      <c r="A124" s="55"/>
      <c r="B124" s="78"/>
      <c r="C124" s="54"/>
      <c r="D124" s="81"/>
      <c r="E124" s="55"/>
      <c r="F124" s="1" t="s">
        <v>14</v>
      </c>
      <c r="G124" s="2">
        <f>H124+I124+J124+K124+L124</f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68"/>
    </row>
    <row r="125" spans="1:13" ht="21.75" customHeight="1">
      <c r="A125" s="53" t="s">
        <v>53</v>
      </c>
      <c r="B125" s="76" t="s">
        <v>87</v>
      </c>
      <c r="C125" s="53" t="s">
        <v>126</v>
      </c>
      <c r="D125" s="79" t="s">
        <v>140</v>
      </c>
      <c r="E125" s="53" t="s">
        <v>105</v>
      </c>
      <c r="F125" s="1" t="s">
        <v>11</v>
      </c>
      <c r="G125" s="2">
        <f aca="true" t="shared" si="36" ref="G125:L125">G126+G127+G128</f>
        <v>504312.9</v>
      </c>
      <c r="H125" s="2">
        <f t="shared" si="36"/>
        <v>104312.9</v>
      </c>
      <c r="I125" s="2">
        <f t="shared" si="36"/>
        <v>100000</v>
      </c>
      <c r="J125" s="2">
        <f t="shared" si="36"/>
        <v>100000</v>
      </c>
      <c r="K125" s="2">
        <f t="shared" si="36"/>
        <v>100000</v>
      </c>
      <c r="L125" s="2">
        <f t="shared" si="36"/>
        <v>100000</v>
      </c>
      <c r="M125" s="66" t="s">
        <v>121</v>
      </c>
    </row>
    <row r="126" spans="1:14" ht="21.75" customHeight="1">
      <c r="A126" s="54"/>
      <c r="B126" s="77"/>
      <c r="C126" s="54"/>
      <c r="D126" s="80"/>
      <c r="E126" s="54"/>
      <c r="F126" s="1" t="s">
        <v>12</v>
      </c>
      <c r="G126" s="2">
        <f>H126+I126+J126+K126+L126</f>
        <v>504312.9</v>
      </c>
      <c r="H126" s="2">
        <v>104312.9</v>
      </c>
      <c r="I126" s="2">
        <v>100000</v>
      </c>
      <c r="J126" s="2">
        <v>100000</v>
      </c>
      <c r="K126" s="2">
        <v>100000</v>
      </c>
      <c r="L126" s="2">
        <v>100000</v>
      </c>
      <c r="M126" s="67"/>
      <c r="N126" s="33"/>
    </row>
    <row r="127" spans="1:13" ht="21.75" customHeight="1">
      <c r="A127" s="54"/>
      <c r="B127" s="77"/>
      <c r="C127" s="54"/>
      <c r="D127" s="80"/>
      <c r="E127" s="54"/>
      <c r="F127" s="1" t="s">
        <v>13</v>
      </c>
      <c r="G127" s="2">
        <f>H127+I127+J127+K127+L127</f>
        <v>0</v>
      </c>
      <c r="H127" s="2"/>
      <c r="I127" s="2">
        <v>0</v>
      </c>
      <c r="J127" s="2">
        <v>0</v>
      </c>
      <c r="K127" s="2">
        <v>0</v>
      </c>
      <c r="L127" s="2">
        <v>0</v>
      </c>
      <c r="M127" s="67"/>
    </row>
    <row r="128" spans="1:13" ht="21.75" customHeight="1">
      <c r="A128" s="55"/>
      <c r="B128" s="78"/>
      <c r="C128" s="54"/>
      <c r="D128" s="81"/>
      <c r="E128" s="55"/>
      <c r="F128" s="1" t="s">
        <v>14</v>
      </c>
      <c r="G128" s="2">
        <f>H128+I128+J128+K128+L128</f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68"/>
    </row>
    <row r="129" spans="1:13" ht="21.75" customHeight="1">
      <c r="A129" s="53" t="s">
        <v>83</v>
      </c>
      <c r="B129" s="76" t="s">
        <v>166</v>
      </c>
      <c r="C129" s="53" t="s">
        <v>126</v>
      </c>
      <c r="D129" s="79" t="s">
        <v>140</v>
      </c>
      <c r="E129" s="53" t="s">
        <v>105</v>
      </c>
      <c r="F129" s="1" t="s">
        <v>11</v>
      </c>
      <c r="G129" s="2">
        <f aca="true" t="shared" si="37" ref="G129:L129">G130+G131+G132</f>
        <v>2568957</v>
      </c>
      <c r="H129" s="2">
        <f>H130+H131+H132</f>
        <v>2568957</v>
      </c>
      <c r="I129" s="2">
        <f>I130+I131+I132</f>
        <v>0</v>
      </c>
      <c r="J129" s="2">
        <f>J130+J131+J132</f>
        <v>0</v>
      </c>
      <c r="K129" s="2">
        <f t="shared" si="37"/>
        <v>0</v>
      </c>
      <c r="L129" s="2">
        <f t="shared" si="37"/>
        <v>0</v>
      </c>
      <c r="M129" s="66" t="s">
        <v>168</v>
      </c>
    </row>
    <row r="130" spans="1:14" ht="21.75" customHeight="1">
      <c r="A130" s="54"/>
      <c r="B130" s="77"/>
      <c r="C130" s="54"/>
      <c r="D130" s="80"/>
      <c r="E130" s="54"/>
      <c r="F130" s="1" t="s">
        <v>12</v>
      </c>
      <c r="G130" s="2">
        <f>H130+I130+J130+K130+L130</f>
        <v>770687.1</v>
      </c>
      <c r="H130" s="2">
        <v>770687.1</v>
      </c>
      <c r="I130" s="2">
        <v>0</v>
      </c>
      <c r="J130" s="2">
        <v>0</v>
      </c>
      <c r="K130" s="2">
        <v>0</v>
      </c>
      <c r="L130" s="2">
        <v>0</v>
      </c>
      <c r="M130" s="67"/>
      <c r="N130" s="33"/>
    </row>
    <row r="131" spans="1:13" ht="21.75" customHeight="1">
      <c r="A131" s="54"/>
      <c r="B131" s="77"/>
      <c r="C131" s="54"/>
      <c r="D131" s="80"/>
      <c r="E131" s="54"/>
      <c r="F131" s="1" t="s">
        <v>13</v>
      </c>
      <c r="G131" s="2">
        <f>H131+I131+J131+K131+L131</f>
        <v>1798269.9</v>
      </c>
      <c r="H131" s="2">
        <v>1798269.9</v>
      </c>
      <c r="I131" s="2">
        <v>0</v>
      </c>
      <c r="J131" s="2">
        <v>0</v>
      </c>
      <c r="K131" s="2">
        <v>0</v>
      </c>
      <c r="L131" s="2">
        <v>0</v>
      </c>
      <c r="M131" s="67"/>
    </row>
    <row r="132" spans="1:13" ht="21.75" customHeight="1">
      <c r="A132" s="55"/>
      <c r="B132" s="78"/>
      <c r="C132" s="54"/>
      <c r="D132" s="81"/>
      <c r="E132" s="55"/>
      <c r="F132" s="1" t="s">
        <v>14</v>
      </c>
      <c r="G132" s="2">
        <f>H132+I132+J132+K132+L132</f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68"/>
    </row>
    <row r="133" spans="1:13" ht="21.75" customHeight="1">
      <c r="A133" s="5"/>
      <c r="B133" s="76" t="s">
        <v>89</v>
      </c>
      <c r="C133" s="53" t="s">
        <v>126</v>
      </c>
      <c r="D133" s="53"/>
      <c r="E133" s="53" t="s">
        <v>105</v>
      </c>
      <c r="F133" s="1" t="s">
        <v>11</v>
      </c>
      <c r="G133" s="2">
        <f>G134+G135+G136</f>
        <v>0</v>
      </c>
      <c r="H133" s="2">
        <v>0</v>
      </c>
      <c r="I133" s="2">
        <f>I134+I135+I136</f>
        <v>0</v>
      </c>
      <c r="J133" s="2">
        <f>J134+J135+J136</f>
        <v>0</v>
      </c>
      <c r="K133" s="2">
        <v>0</v>
      </c>
      <c r="L133" s="2">
        <f>L134+L135+L136</f>
        <v>0</v>
      </c>
      <c r="M133" s="66"/>
    </row>
    <row r="134" spans="1:13" ht="21.75" customHeight="1">
      <c r="A134" s="5" t="s">
        <v>161</v>
      </c>
      <c r="B134" s="77"/>
      <c r="C134" s="54"/>
      <c r="D134" s="54"/>
      <c r="E134" s="54"/>
      <c r="F134" s="1" t="s">
        <v>12</v>
      </c>
      <c r="G134" s="2">
        <f>H134+I134+J134+K134+L134</f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67"/>
    </row>
    <row r="135" spans="1:13" ht="21.75" customHeight="1">
      <c r="A135" s="5"/>
      <c r="B135" s="77"/>
      <c r="C135" s="54"/>
      <c r="D135" s="54"/>
      <c r="E135" s="54"/>
      <c r="F135" s="1" t="s">
        <v>13</v>
      </c>
      <c r="G135" s="2">
        <f>H135+I135+J135+K135+L135</f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67"/>
    </row>
    <row r="136" spans="1:13" ht="21.75" customHeight="1">
      <c r="A136" s="5"/>
      <c r="B136" s="78"/>
      <c r="C136" s="54"/>
      <c r="D136" s="55"/>
      <c r="E136" s="55"/>
      <c r="F136" s="1" t="s">
        <v>14</v>
      </c>
      <c r="G136" s="2">
        <f>H136+I136+J136+K136+L136</f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67"/>
    </row>
    <row r="137" spans="1:13" ht="21.75" customHeight="1">
      <c r="A137" s="53" t="s">
        <v>167</v>
      </c>
      <c r="B137" s="76" t="s">
        <v>160</v>
      </c>
      <c r="C137" s="53" t="s">
        <v>126</v>
      </c>
      <c r="D137" s="56" t="s">
        <v>136</v>
      </c>
      <c r="E137" s="53" t="s">
        <v>105</v>
      </c>
      <c r="F137" s="1" t="s">
        <v>11</v>
      </c>
      <c r="G137" s="2">
        <f aca="true" t="shared" si="38" ref="G137:L137">G138+G139+G140</f>
        <v>8281288.9</v>
      </c>
      <c r="H137" s="2">
        <f t="shared" si="38"/>
        <v>8281288.9</v>
      </c>
      <c r="I137" s="2">
        <f t="shared" si="38"/>
        <v>0</v>
      </c>
      <c r="J137" s="2">
        <f t="shared" si="38"/>
        <v>0</v>
      </c>
      <c r="K137" s="2">
        <f t="shared" si="38"/>
        <v>0</v>
      </c>
      <c r="L137" s="2">
        <f t="shared" si="38"/>
        <v>0</v>
      </c>
      <c r="M137" s="66" t="s">
        <v>164</v>
      </c>
    </row>
    <row r="138" spans="1:13" ht="21.75" customHeight="1">
      <c r="A138" s="54"/>
      <c r="B138" s="77"/>
      <c r="C138" s="54"/>
      <c r="D138" s="57"/>
      <c r="E138" s="54"/>
      <c r="F138" s="1" t="s">
        <v>12</v>
      </c>
      <c r="G138" s="2">
        <f>H138+I138+J138+K138+L138</f>
        <v>8281.29</v>
      </c>
      <c r="H138" s="2">
        <v>8281.29</v>
      </c>
      <c r="I138" s="2">
        <v>0</v>
      </c>
      <c r="J138" s="2">
        <v>0</v>
      </c>
      <c r="K138" s="2">
        <v>0</v>
      </c>
      <c r="L138" s="2">
        <v>0</v>
      </c>
      <c r="M138" s="67"/>
    </row>
    <row r="139" spans="1:13" ht="21.75" customHeight="1">
      <c r="A139" s="54"/>
      <c r="B139" s="77"/>
      <c r="C139" s="54"/>
      <c r="D139" s="57"/>
      <c r="E139" s="54"/>
      <c r="F139" s="1" t="s">
        <v>13</v>
      </c>
      <c r="G139" s="2">
        <f>H139+I139+J139+K139+L139</f>
        <v>1873907.61</v>
      </c>
      <c r="H139" s="2">
        <f>1873906.61+1</f>
        <v>1873907.61</v>
      </c>
      <c r="I139" s="2">
        <v>0</v>
      </c>
      <c r="J139" s="2">
        <v>0</v>
      </c>
      <c r="K139" s="2">
        <v>0</v>
      </c>
      <c r="L139" s="2">
        <v>0</v>
      </c>
      <c r="M139" s="67"/>
    </row>
    <row r="140" spans="1:13" ht="21.75" customHeight="1">
      <c r="A140" s="55"/>
      <c r="B140" s="78"/>
      <c r="C140" s="54"/>
      <c r="D140" s="58"/>
      <c r="E140" s="55"/>
      <c r="F140" s="1" t="s">
        <v>14</v>
      </c>
      <c r="G140" s="2">
        <f>H140+I140+J140+K140+L140</f>
        <v>6399100</v>
      </c>
      <c r="H140" s="2">
        <v>6399100</v>
      </c>
      <c r="I140" s="2">
        <v>0</v>
      </c>
      <c r="J140" s="2">
        <v>0</v>
      </c>
      <c r="K140" s="2">
        <v>0</v>
      </c>
      <c r="L140" s="2">
        <v>0</v>
      </c>
      <c r="M140" s="68"/>
    </row>
    <row r="141" spans="1:13" ht="22.5" customHeight="1">
      <c r="A141" s="47" t="s">
        <v>54</v>
      </c>
      <c r="B141" s="82" t="s">
        <v>149</v>
      </c>
      <c r="C141" s="53" t="s">
        <v>126</v>
      </c>
      <c r="D141" s="56" t="s">
        <v>123</v>
      </c>
      <c r="E141" s="53" t="s">
        <v>105</v>
      </c>
      <c r="F141" s="1" t="s">
        <v>11</v>
      </c>
      <c r="G141" s="2">
        <f aca="true" t="shared" si="39" ref="G141:L141">G142+G143+G144</f>
        <v>60527018.1</v>
      </c>
      <c r="H141" s="2">
        <f t="shared" si="39"/>
        <v>20310258.1</v>
      </c>
      <c r="I141" s="2">
        <f t="shared" si="39"/>
        <v>9000000</v>
      </c>
      <c r="J141" s="2">
        <f t="shared" si="39"/>
        <v>9200000</v>
      </c>
      <c r="K141" s="2">
        <f t="shared" si="39"/>
        <v>11008380</v>
      </c>
      <c r="L141" s="2">
        <f t="shared" si="39"/>
        <v>11008380</v>
      </c>
      <c r="M141" s="85"/>
    </row>
    <row r="142" spans="1:13" ht="22.5" customHeight="1">
      <c r="A142" s="48"/>
      <c r="B142" s="83"/>
      <c r="C142" s="54"/>
      <c r="D142" s="57"/>
      <c r="E142" s="54"/>
      <c r="F142" s="1" t="s">
        <v>12</v>
      </c>
      <c r="G142" s="2">
        <f>H142+I142+J142+K142+L142</f>
        <v>48985170.96</v>
      </c>
      <c r="H142" s="2">
        <f aca="true" t="shared" si="40" ref="H142:L144">H146+H150+H154+H162+H174+H158+H166</f>
        <v>8768410.96</v>
      </c>
      <c r="I142" s="2">
        <f t="shared" si="40"/>
        <v>9000000</v>
      </c>
      <c r="J142" s="2">
        <f t="shared" si="40"/>
        <v>9200000</v>
      </c>
      <c r="K142" s="2">
        <f t="shared" si="40"/>
        <v>11008380</v>
      </c>
      <c r="L142" s="2">
        <f t="shared" si="40"/>
        <v>11008380</v>
      </c>
      <c r="M142" s="86"/>
    </row>
    <row r="143" spans="1:13" ht="22.5" customHeight="1">
      <c r="A143" s="48"/>
      <c r="B143" s="83"/>
      <c r="C143" s="54"/>
      <c r="D143" s="57"/>
      <c r="E143" s="54"/>
      <c r="F143" s="1" t="s">
        <v>13</v>
      </c>
      <c r="G143" s="2">
        <f>H143+I143+J143+K143+L143</f>
        <v>11541847.14</v>
      </c>
      <c r="H143" s="2">
        <f t="shared" si="40"/>
        <v>11541847.14</v>
      </c>
      <c r="I143" s="2">
        <f t="shared" si="40"/>
        <v>0</v>
      </c>
      <c r="J143" s="2">
        <f t="shared" si="40"/>
        <v>0</v>
      </c>
      <c r="K143" s="2">
        <f t="shared" si="40"/>
        <v>0</v>
      </c>
      <c r="L143" s="2">
        <f t="shared" si="40"/>
        <v>0</v>
      </c>
      <c r="M143" s="86"/>
    </row>
    <row r="144" spans="1:26" ht="22.5" customHeight="1">
      <c r="A144" s="49"/>
      <c r="B144" s="84"/>
      <c r="C144" s="55"/>
      <c r="D144" s="58"/>
      <c r="E144" s="55"/>
      <c r="F144" s="1" t="s">
        <v>14</v>
      </c>
      <c r="G144" s="2">
        <f>H144+I144+J144+K144+L144</f>
        <v>0</v>
      </c>
      <c r="H144" s="2">
        <f t="shared" si="40"/>
        <v>0</v>
      </c>
      <c r="I144" s="2">
        <f t="shared" si="40"/>
        <v>0</v>
      </c>
      <c r="J144" s="2">
        <f t="shared" si="40"/>
        <v>0</v>
      </c>
      <c r="K144" s="2">
        <f t="shared" si="40"/>
        <v>0</v>
      </c>
      <c r="L144" s="2">
        <f t="shared" si="40"/>
        <v>0</v>
      </c>
      <c r="M144" s="87"/>
      <c r="Y144" s="88" t="s">
        <v>86</v>
      </c>
      <c r="Z144" s="11"/>
    </row>
    <row r="145" spans="1:25" ht="21.75" customHeight="1">
      <c r="A145" s="53" t="s">
        <v>55</v>
      </c>
      <c r="B145" s="76" t="s">
        <v>76</v>
      </c>
      <c r="C145" s="53" t="s">
        <v>126</v>
      </c>
      <c r="D145" s="56" t="s">
        <v>139</v>
      </c>
      <c r="E145" s="53" t="s">
        <v>105</v>
      </c>
      <c r="F145" s="1" t="s">
        <v>11</v>
      </c>
      <c r="G145" s="2">
        <f aca="true" t="shared" si="41" ref="G145:L145">G146+G147+G148</f>
        <v>32322227.1</v>
      </c>
      <c r="H145" s="2">
        <f t="shared" si="41"/>
        <v>12905467.100000001</v>
      </c>
      <c r="I145" s="2">
        <f t="shared" si="41"/>
        <v>3800000</v>
      </c>
      <c r="J145" s="2">
        <f t="shared" si="41"/>
        <v>4000000</v>
      </c>
      <c r="K145" s="2">
        <f t="shared" si="41"/>
        <v>5808380</v>
      </c>
      <c r="L145" s="2">
        <f t="shared" si="41"/>
        <v>5808380</v>
      </c>
      <c r="M145" s="67" t="s">
        <v>154</v>
      </c>
      <c r="Y145" s="88"/>
    </row>
    <row r="146" spans="1:25" ht="21.75" customHeight="1">
      <c r="A146" s="54"/>
      <c r="B146" s="77"/>
      <c r="C146" s="54"/>
      <c r="D146" s="57"/>
      <c r="E146" s="54"/>
      <c r="F146" s="1" t="s">
        <v>12</v>
      </c>
      <c r="G146" s="2">
        <f>H146+I146+J146+K146+L146</f>
        <v>23251433.96</v>
      </c>
      <c r="H146" s="2">
        <f>4000000-H118-H98+334873.66+53210+571000.3+10000+159070</f>
        <v>3834673.96</v>
      </c>
      <c r="I146" s="2">
        <f>3600000-200000+400000</f>
        <v>3800000</v>
      </c>
      <c r="J146" s="2">
        <v>4000000</v>
      </c>
      <c r="K146" s="2">
        <v>5808380</v>
      </c>
      <c r="L146" s="2">
        <v>5808380</v>
      </c>
      <c r="M146" s="67"/>
      <c r="O146" s="11">
        <f>1759000+1400000+4507295+1195000</f>
        <v>8861295</v>
      </c>
      <c r="P146" s="11">
        <f>O146-N146</f>
        <v>8861295</v>
      </c>
      <c r="Y146" s="88"/>
    </row>
    <row r="147" spans="1:25" ht="21.75" customHeight="1">
      <c r="A147" s="54"/>
      <c r="B147" s="77"/>
      <c r="C147" s="54"/>
      <c r="D147" s="57"/>
      <c r="E147" s="54"/>
      <c r="F147" s="1" t="s">
        <v>13</v>
      </c>
      <c r="G147" s="2">
        <f>H147+I147+J147+K147+L147</f>
        <v>9070793.14</v>
      </c>
      <c r="H147" s="2">
        <f>3714220.8+5356572.34</f>
        <v>9070793.14</v>
      </c>
      <c r="I147" s="2">
        <v>0</v>
      </c>
      <c r="J147" s="2">
        <v>0</v>
      </c>
      <c r="K147" s="2">
        <v>0</v>
      </c>
      <c r="L147" s="2">
        <v>0</v>
      </c>
      <c r="M147" s="67"/>
      <c r="P147" s="11"/>
      <c r="Y147" s="88"/>
    </row>
    <row r="148" spans="1:25" ht="21.75" customHeight="1">
      <c r="A148" s="55"/>
      <c r="B148" s="78"/>
      <c r="C148" s="54"/>
      <c r="D148" s="58"/>
      <c r="E148" s="55"/>
      <c r="F148" s="1" t="s">
        <v>14</v>
      </c>
      <c r="G148" s="2">
        <f>H148+I148+J148+K148+L148</f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67"/>
      <c r="N148" s="34"/>
      <c r="Y148" s="88"/>
    </row>
    <row r="149" spans="1:25" ht="21.75" customHeight="1">
      <c r="A149" s="53" t="s">
        <v>56</v>
      </c>
      <c r="B149" s="76" t="s">
        <v>58</v>
      </c>
      <c r="C149" s="53" t="s">
        <v>126</v>
      </c>
      <c r="D149" s="89" t="s">
        <v>131</v>
      </c>
      <c r="E149" s="53" t="s">
        <v>105</v>
      </c>
      <c r="F149" s="1" t="s">
        <v>11</v>
      </c>
      <c r="G149" s="2">
        <f aca="true" t="shared" si="42" ref="G149:L149">G150+G151+G152</f>
        <v>6525000</v>
      </c>
      <c r="H149" s="2">
        <f t="shared" si="42"/>
        <v>2525000</v>
      </c>
      <c r="I149" s="2">
        <f t="shared" si="42"/>
        <v>1000000</v>
      </c>
      <c r="J149" s="2">
        <f t="shared" si="42"/>
        <v>1000000</v>
      </c>
      <c r="K149" s="2">
        <f t="shared" si="42"/>
        <v>1000000</v>
      </c>
      <c r="L149" s="2">
        <f t="shared" si="42"/>
        <v>1000000</v>
      </c>
      <c r="M149" s="67"/>
      <c r="N149" s="11"/>
      <c r="V149" s="11" t="e">
        <f>#REF!+#REF!+#REF!+#REF!</f>
        <v>#REF!</v>
      </c>
      <c r="Y149" s="88"/>
    </row>
    <row r="150" spans="1:25" ht="21.75" customHeight="1">
      <c r="A150" s="54"/>
      <c r="B150" s="77"/>
      <c r="C150" s="54"/>
      <c r="D150" s="90"/>
      <c r="E150" s="54"/>
      <c r="F150" s="1" t="s">
        <v>12</v>
      </c>
      <c r="G150" s="2">
        <f>H150+I150+J150+K150+L150</f>
        <v>5052500</v>
      </c>
      <c r="H150" s="2">
        <f>1000000+47250+5250</f>
        <v>1052500</v>
      </c>
      <c r="I150" s="2">
        <v>1000000</v>
      </c>
      <c r="J150" s="2">
        <v>1000000</v>
      </c>
      <c r="K150" s="2">
        <v>1000000</v>
      </c>
      <c r="L150" s="2">
        <v>1000000</v>
      </c>
      <c r="M150" s="67"/>
      <c r="Y150" s="88"/>
    </row>
    <row r="151" spans="1:25" ht="21.75" customHeight="1">
      <c r="A151" s="54"/>
      <c r="B151" s="77"/>
      <c r="C151" s="54"/>
      <c r="D151" s="90"/>
      <c r="E151" s="54"/>
      <c r="F151" s="1" t="s">
        <v>13</v>
      </c>
      <c r="G151" s="2">
        <f>H151+I151+J151+K151+L151</f>
        <v>1472500</v>
      </c>
      <c r="H151" s="2">
        <f>1000000+472500</f>
        <v>1472500</v>
      </c>
      <c r="I151" s="2">
        <v>0</v>
      </c>
      <c r="J151" s="2">
        <v>0</v>
      </c>
      <c r="K151" s="2">
        <v>0</v>
      </c>
      <c r="L151" s="2">
        <v>0</v>
      </c>
      <c r="M151" s="67"/>
      <c r="Y151" s="88"/>
    </row>
    <row r="152" spans="1:25" ht="21.75" customHeight="1">
      <c r="A152" s="55"/>
      <c r="B152" s="78"/>
      <c r="C152" s="54"/>
      <c r="D152" s="91"/>
      <c r="E152" s="55"/>
      <c r="F152" s="1" t="s">
        <v>14</v>
      </c>
      <c r="G152" s="2">
        <f>H152+I152+J152+K152+L152</f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67"/>
      <c r="Y152" s="88"/>
    </row>
    <row r="153" spans="1:25" ht="21.75" customHeight="1">
      <c r="A153" s="53" t="s">
        <v>57</v>
      </c>
      <c r="B153" s="76" t="s">
        <v>109</v>
      </c>
      <c r="C153" s="53" t="s">
        <v>126</v>
      </c>
      <c r="D153" s="56" t="s">
        <v>123</v>
      </c>
      <c r="E153" s="53" t="s">
        <v>105</v>
      </c>
      <c r="F153" s="1" t="s">
        <v>11</v>
      </c>
      <c r="G153" s="2">
        <f aca="true" t="shared" si="43" ref="G153:L153">G154+G155+G156</f>
        <v>15838075</v>
      </c>
      <c r="H153" s="2">
        <f t="shared" si="43"/>
        <v>3038075</v>
      </c>
      <c r="I153" s="2">
        <f t="shared" si="43"/>
        <v>3200000</v>
      </c>
      <c r="J153" s="2">
        <f t="shared" si="43"/>
        <v>3200000</v>
      </c>
      <c r="K153" s="2">
        <f t="shared" si="43"/>
        <v>3200000</v>
      </c>
      <c r="L153" s="2">
        <f t="shared" si="43"/>
        <v>3200000</v>
      </c>
      <c r="M153" s="67"/>
      <c r="Y153" s="88"/>
    </row>
    <row r="154" spans="1:25" ht="21.75" customHeight="1">
      <c r="A154" s="54"/>
      <c r="B154" s="77"/>
      <c r="C154" s="54"/>
      <c r="D154" s="57"/>
      <c r="E154" s="54"/>
      <c r="F154" s="1" t="s">
        <v>12</v>
      </c>
      <c r="G154" s="2">
        <f aca="true" t="shared" si="44" ref="G154:G176">H154+I154+J154+K154+L154</f>
        <v>15700000</v>
      </c>
      <c r="H154" s="2">
        <f>3200000-300000-62034+62034</f>
        <v>2900000</v>
      </c>
      <c r="I154" s="2">
        <v>3200000</v>
      </c>
      <c r="J154" s="2">
        <v>3200000</v>
      </c>
      <c r="K154" s="2">
        <v>3200000</v>
      </c>
      <c r="L154" s="2">
        <v>3200000</v>
      </c>
      <c r="M154" s="67"/>
      <c r="Y154" s="88"/>
    </row>
    <row r="155" spans="1:25" ht="21.75" customHeight="1">
      <c r="A155" s="54"/>
      <c r="B155" s="77"/>
      <c r="C155" s="54"/>
      <c r="D155" s="57"/>
      <c r="E155" s="54"/>
      <c r="F155" s="1" t="s">
        <v>13</v>
      </c>
      <c r="G155" s="2">
        <f t="shared" si="44"/>
        <v>138075</v>
      </c>
      <c r="H155" s="2">
        <v>138075</v>
      </c>
      <c r="I155" s="2">
        <v>0</v>
      </c>
      <c r="J155" s="2">
        <v>0</v>
      </c>
      <c r="K155" s="2">
        <v>0</v>
      </c>
      <c r="L155" s="2">
        <v>0</v>
      </c>
      <c r="M155" s="67"/>
      <c r="O155" s="11"/>
      <c r="Y155" s="88"/>
    </row>
    <row r="156" spans="1:25" ht="21.75" customHeight="1">
      <c r="A156" s="55"/>
      <c r="B156" s="78"/>
      <c r="C156" s="54"/>
      <c r="D156" s="58"/>
      <c r="E156" s="55"/>
      <c r="F156" s="1" t="s">
        <v>14</v>
      </c>
      <c r="G156" s="2">
        <f t="shared" si="44"/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67"/>
      <c r="O156" s="11"/>
      <c r="Y156" s="88"/>
    </row>
    <row r="157" spans="1:25" ht="21.75" customHeight="1">
      <c r="A157" s="5"/>
      <c r="B157" s="76" t="s">
        <v>97</v>
      </c>
      <c r="C157" s="53" t="s">
        <v>126</v>
      </c>
      <c r="D157" s="53"/>
      <c r="E157" s="53" t="s">
        <v>105</v>
      </c>
      <c r="F157" s="1" t="s">
        <v>11</v>
      </c>
      <c r="G157" s="2">
        <f aca="true" t="shared" si="45" ref="G157:L157">G158+G159+G160</f>
        <v>0</v>
      </c>
      <c r="H157" s="2">
        <f t="shared" si="45"/>
        <v>0</v>
      </c>
      <c r="I157" s="2">
        <f t="shared" si="45"/>
        <v>0</v>
      </c>
      <c r="J157" s="2">
        <f t="shared" si="45"/>
        <v>0</v>
      </c>
      <c r="K157" s="2">
        <f t="shared" si="45"/>
        <v>0</v>
      </c>
      <c r="L157" s="2">
        <f t="shared" si="45"/>
        <v>0</v>
      </c>
      <c r="M157" s="67"/>
      <c r="O157" s="11"/>
      <c r="Y157" s="35"/>
    </row>
    <row r="158" spans="1:25" ht="21.75" customHeight="1">
      <c r="A158" s="5"/>
      <c r="B158" s="77"/>
      <c r="C158" s="54"/>
      <c r="D158" s="54"/>
      <c r="E158" s="54"/>
      <c r="F158" s="1" t="s">
        <v>12</v>
      </c>
      <c r="G158" s="2">
        <f t="shared" si="44"/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67"/>
      <c r="O158" s="11"/>
      <c r="Y158" s="35"/>
    </row>
    <row r="159" spans="1:25" ht="21.75" customHeight="1">
      <c r="A159" s="30" t="s">
        <v>98</v>
      </c>
      <c r="B159" s="77"/>
      <c r="C159" s="54"/>
      <c r="D159" s="54"/>
      <c r="E159" s="54"/>
      <c r="F159" s="1" t="s">
        <v>13</v>
      </c>
      <c r="G159" s="2">
        <f t="shared" si="44"/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67"/>
      <c r="O159" s="11"/>
      <c r="Y159" s="35"/>
    </row>
    <row r="160" spans="1:25" ht="21.75" customHeight="1">
      <c r="A160" s="5"/>
      <c r="B160" s="78"/>
      <c r="C160" s="54"/>
      <c r="D160" s="55"/>
      <c r="E160" s="55"/>
      <c r="F160" s="1" t="s">
        <v>14</v>
      </c>
      <c r="G160" s="2">
        <f t="shared" si="44"/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67"/>
      <c r="O160" s="11"/>
      <c r="Y160" s="35"/>
    </row>
    <row r="161" spans="1:13" ht="21.75" customHeight="1">
      <c r="A161" s="53" t="s">
        <v>59</v>
      </c>
      <c r="B161" s="76" t="s">
        <v>60</v>
      </c>
      <c r="C161" s="53" t="s">
        <v>126</v>
      </c>
      <c r="D161" s="79" t="s">
        <v>141</v>
      </c>
      <c r="E161" s="53" t="s">
        <v>105</v>
      </c>
      <c r="F161" s="1" t="s">
        <v>11</v>
      </c>
      <c r="G161" s="2">
        <f aca="true" t="shared" si="46" ref="G161:L161">G162+G163+G164</f>
        <v>4525000</v>
      </c>
      <c r="H161" s="2">
        <f t="shared" si="46"/>
        <v>525000</v>
      </c>
      <c r="I161" s="2">
        <f t="shared" si="46"/>
        <v>1000000</v>
      </c>
      <c r="J161" s="2">
        <f t="shared" si="46"/>
        <v>1000000</v>
      </c>
      <c r="K161" s="2">
        <f t="shared" si="46"/>
        <v>1000000</v>
      </c>
      <c r="L161" s="2">
        <f t="shared" si="46"/>
        <v>1000000</v>
      </c>
      <c r="M161" s="67"/>
    </row>
    <row r="162" spans="1:15" ht="21.75" customHeight="1">
      <c r="A162" s="54"/>
      <c r="B162" s="77"/>
      <c r="C162" s="54"/>
      <c r="D162" s="80"/>
      <c r="E162" s="54"/>
      <c r="F162" s="1" t="s">
        <v>12</v>
      </c>
      <c r="G162" s="2">
        <f t="shared" si="44"/>
        <v>4525000</v>
      </c>
      <c r="H162" s="2">
        <f>700000+300000-475000</f>
        <v>525000</v>
      </c>
      <c r="I162" s="2">
        <f>700000+300000</f>
        <v>1000000</v>
      </c>
      <c r="J162" s="2">
        <f>700000+300000</f>
        <v>1000000</v>
      </c>
      <c r="K162" s="2">
        <f>700000+300000</f>
        <v>1000000</v>
      </c>
      <c r="L162" s="2">
        <f>700000+300000</f>
        <v>1000000</v>
      </c>
      <c r="M162" s="67"/>
      <c r="O162" s="9">
        <v>854209197.4</v>
      </c>
    </row>
    <row r="163" spans="1:15" ht="21.75" customHeight="1">
      <c r="A163" s="54"/>
      <c r="B163" s="77"/>
      <c r="C163" s="54"/>
      <c r="D163" s="80"/>
      <c r="E163" s="54"/>
      <c r="F163" s="1" t="s">
        <v>13</v>
      </c>
      <c r="G163" s="2">
        <f t="shared" si="44"/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67"/>
      <c r="O163" s="9">
        <v>852492090</v>
      </c>
    </row>
    <row r="164" spans="1:15" ht="21.75" customHeight="1">
      <c r="A164" s="55"/>
      <c r="B164" s="78"/>
      <c r="C164" s="54"/>
      <c r="D164" s="81"/>
      <c r="E164" s="55"/>
      <c r="F164" s="1" t="s">
        <v>14</v>
      </c>
      <c r="G164" s="2">
        <f t="shared" si="44"/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67"/>
      <c r="O164" s="9">
        <f>O162-O163</f>
        <v>1717107.3999999762</v>
      </c>
    </row>
    <row r="165" spans="1:13" ht="21.75" customHeight="1">
      <c r="A165" s="5"/>
      <c r="B165" s="76" t="s">
        <v>96</v>
      </c>
      <c r="C165" s="53" t="s">
        <v>126</v>
      </c>
      <c r="D165" s="53"/>
      <c r="E165" s="53" t="s">
        <v>105</v>
      </c>
      <c r="F165" s="1" t="s">
        <v>11</v>
      </c>
      <c r="G165" s="2">
        <f aca="true" t="shared" si="47" ref="G165:L165">G166+G167+G168</f>
        <v>0</v>
      </c>
      <c r="H165" s="2">
        <f t="shared" si="47"/>
        <v>0</v>
      </c>
      <c r="I165" s="2">
        <f t="shared" si="47"/>
        <v>0</v>
      </c>
      <c r="J165" s="2">
        <f t="shared" si="47"/>
        <v>0</v>
      </c>
      <c r="K165" s="2">
        <f t="shared" si="47"/>
        <v>0</v>
      </c>
      <c r="L165" s="2">
        <f t="shared" si="47"/>
        <v>0</v>
      </c>
      <c r="M165" s="67"/>
    </row>
    <row r="166" spans="1:13" ht="21.75" customHeight="1">
      <c r="A166" s="30" t="s">
        <v>99</v>
      </c>
      <c r="B166" s="77"/>
      <c r="C166" s="54"/>
      <c r="D166" s="54"/>
      <c r="E166" s="54"/>
      <c r="F166" s="1" t="s">
        <v>12</v>
      </c>
      <c r="G166" s="2">
        <f t="shared" si="44"/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67"/>
    </row>
    <row r="167" spans="1:13" ht="21.75" customHeight="1">
      <c r="A167" s="5"/>
      <c r="B167" s="77"/>
      <c r="C167" s="54"/>
      <c r="D167" s="54"/>
      <c r="E167" s="54"/>
      <c r="F167" s="1" t="s">
        <v>13</v>
      </c>
      <c r="G167" s="2">
        <f t="shared" si="44"/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67"/>
    </row>
    <row r="168" spans="1:13" ht="21.75" customHeight="1">
      <c r="A168" s="5"/>
      <c r="B168" s="78"/>
      <c r="C168" s="54"/>
      <c r="D168" s="55"/>
      <c r="E168" s="55"/>
      <c r="F168" s="1" t="s">
        <v>14</v>
      </c>
      <c r="G168" s="2">
        <f t="shared" si="44"/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67"/>
    </row>
    <row r="169" spans="1:13" ht="21.75" customHeight="1">
      <c r="A169" s="53" t="s">
        <v>100</v>
      </c>
      <c r="B169" s="76" t="s">
        <v>80</v>
      </c>
      <c r="C169" s="53" t="s">
        <v>126</v>
      </c>
      <c r="D169" s="53"/>
      <c r="E169" s="53" t="s">
        <v>105</v>
      </c>
      <c r="F169" s="1" t="s">
        <v>11</v>
      </c>
      <c r="G169" s="2">
        <f aca="true" t="shared" si="48" ref="G169:L169">G170+G171+G172</f>
        <v>0</v>
      </c>
      <c r="H169" s="2">
        <f t="shared" si="48"/>
        <v>0</v>
      </c>
      <c r="I169" s="2">
        <f t="shared" si="48"/>
        <v>0</v>
      </c>
      <c r="J169" s="2">
        <f t="shared" si="48"/>
        <v>0</v>
      </c>
      <c r="K169" s="2">
        <f t="shared" si="48"/>
        <v>0</v>
      </c>
      <c r="L169" s="2">
        <f t="shared" si="48"/>
        <v>0</v>
      </c>
      <c r="M169" s="67"/>
    </row>
    <row r="170" spans="1:13" ht="21.75" customHeight="1">
      <c r="A170" s="54"/>
      <c r="B170" s="77"/>
      <c r="C170" s="54"/>
      <c r="D170" s="54"/>
      <c r="E170" s="54"/>
      <c r="F170" s="1" t="s">
        <v>12</v>
      </c>
      <c r="G170" s="2">
        <f>H170+I170+J170+K170+L170</f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67"/>
    </row>
    <row r="171" spans="1:13" ht="21.75" customHeight="1">
      <c r="A171" s="54"/>
      <c r="B171" s="77"/>
      <c r="C171" s="54"/>
      <c r="D171" s="54"/>
      <c r="E171" s="54"/>
      <c r="F171" s="1" t="s">
        <v>13</v>
      </c>
      <c r="G171" s="2">
        <f>H171+I171+J171+K171+L171</f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67"/>
    </row>
    <row r="172" spans="1:13" ht="21.75" customHeight="1">
      <c r="A172" s="55"/>
      <c r="B172" s="78"/>
      <c r="C172" s="54"/>
      <c r="D172" s="55"/>
      <c r="E172" s="55"/>
      <c r="F172" s="1" t="s">
        <v>14</v>
      </c>
      <c r="G172" s="2">
        <f>H172+I172+J172+K172+L172</f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67"/>
    </row>
    <row r="173" spans="1:13" s="32" customFormat="1" ht="21.75" customHeight="1">
      <c r="A173" s="53" t="s">
        <v>157</v>
      </c>
      <c r="B173" s="76" t="s">
        <v>158</v>
      </c>
      <c r="C173" s="53" t="s">
        <v>126</v>
      </c>
      <c r="D173" s="92" t="s">
        <v>159</v>
      </c>
      <c r="E173" s="53" t="s">
        <v>105</v>
      </c>
      <c r="F173" s="1" t="s">
        <v>11</v>
      </c>
      <c r="G173" s="2">
        <f aca="true" t="shared" si="49" ref="G173:L173">G174+G175+G176</f>
        <v>1316716</v>
      </c>
      <c r="H173" s="2">
        <f t="shared" si="49"/>
        <v>1316716</v>
      </c>
      <c r="I173" s="2">
        <f t="shared" si="49"/>
        <v>0</v>
      </c>
      <c r="J173" s="2">
        <f t="shared" si="49"/>
        <v>0</v>
      </c>
      <c r="K173" s="2">
        <f t="shared" si="49"/>
        <v>0</v>
      </c>
      <c r="L173" s="2">
        <f t="shared" si="49"/>
        <v>0</v>
      </c>
      <c r="M173" s="67"/>
    </row>
    <row r="174" spans="1:13" s="32" customFormat="1" ht="21.75" customHeight="1">
      <c r="A174" s="54"/>
      <c r="B174" s="77"/>
      <c r="C174" s="54"/>
      <c r="D174" s="93"/>
      <c r="E174" s="54"/>
      <c r="F174" s="1" t="s">
        <v>12</v>
      </c>
      <c r="G174" s="2">
        <f t="shared" si="44"/>
        <v>456237</v>
      </c>
      <c r="H174" s="2">
        <f>368777+87460</f>
        <v>456237</v>
      </c>
      <c r="I174" s="2">
        <v>0</v>
      </c>
      <c r="J174" s="2">
        <v>0</v>
      </c>
      <c r="K174" s="2">
        <v>0</v>
      </c>
      <c r="L174" s="2">
        <v>0</v>
      </c>
      <c r="M174" s="67"/>
    </row>
    <row r="175" spans="1:13" s="32" customFormat="1" ht="21.75" customHeight="1">
      <c r="A175" s="54"/>
      <c r="B175" s="77"/>
      <c r="C175" s="54"/>
      <c r="D175" s="93"/>
      <c r="E175" s="54"/>
      <c r="F175" s="1" t="s">
        <v>13</v>
      </c>
      <c r="G175" s="2">
        <f t="shared" si="44"/>
        <v>860479</v>
      </c>
      <c r="H175" s="2">
        <v>860479</v>
      </c>
      <c r="I175" s="2">
        <v>0</v>
      </c>
      <c r="J175" s="2">
        <v>0</v>
      </c>
      <c r="K175" s="2">
        <v>0</v>
      </c>
      <c r="L175" s="2">
        <v>0</v>
      </c>
      <c r="M175" s="67"/>
    </row>
    <row r="176" spans="1:13" s="32" customFormat="1" ht="21.75" customHeight="1">
      <c r="A176" s="55"/>
      <c r="B176" s="78"/>
      <c r="C176" s="54"/>
      <c r="D176" s="94"/>
      <c r="E176" s="55"/>
      <c r="F176" s="1" t="s">
        <v>14</v>
      </c>
      <c r="G176" s="2">
        <f t="shared" si="44"/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68"/>
    </row>
    <row r="177" spans="1:13" ht="21.75" customHeight="1">
      <c r="A177" s="47" t="s">
        <v>61</v>
      </c>
      <c r="B177" s="82" t="s">
        <v>150</v>
      </c>
      <c r="C177" s="53" t="s">
        <v>126</v>
      </c>
      <c r="D177" s="56" t="s">
        <v>143</v>
      </c>
      <c r="E177" s="53" t="s">
        <v>105</v>
      </c>
      <c r="F177" s="1" t="s">
        <v>11</v>
      </c>
      <c r="G177" s="2">
        <f aca="true" t="shared" si="50" ref="G177:L177">G178+G179+G180</f>
        <v>31551500</v>
      </c>
      <c r="H177" s="2">
        <f t="shared" si="50"/>
        <v>7530300</v>
      </c>
      <c r="I177" s="2">
        <f t="shared" si="50"/>
        <v>5980300</v>
      </c>
      <c r="J177" s="2">
        <f t="shared" si="50"/>
        <v>5980300</v>
      </c>
      <c r="K177" s="2">
        <f t="shared" si="50"/>
        <v>5980300</v>
      </c>
      <c r="L177" s="2">
        <f t="shared" si="50"/>
        <v>6080300</v>
      </c>
      <c r="M177" s="85"/>
    </row>
    <row r="178" spans="1:13" ht="21.75" customHeight="1">
      <c r="A178" s="48"/>
      <c r="B178" s="83"/>
      <c r="C178" s="54"/>
      <c r="D178" s="54"/>
      <c r="E178" s="54"/>
      <c r="F178" s="1" t="s">
        <v>12</v>
      </c>
      <c r="G178" s="2">
        <f>H178+I178+J178+K178+L178</f>
        <v>3950000</v>
      </c>
      <c r="H178" s="2">
        <f aca="true" t="shared" si="51" ref="H178:L180">H182+H186+H190+H198+H194</f>
        <v>1850000</v>
      </c>
      <c r="I178" s="2">
        <f t="shared" si="51"/>
        <v>500000</v>
      </c>
      <c r="J178" s="2">
        <f t="shared" si="51"/>
        <v>500000</v>
      </c>
      <c r="K178" s="2">
        <f t="shared" si="51"/>
        <v>500000</v>
      </c>
      <c r="L178" s="2">
        <f t="shared" si="51"/>
        <v>600000</v>
      </c>
      <c r="M178" s="86"/>
    </row>
    <row r="179" spans="1:13" ht="21.75" customHeight="1">
      <c r="A179" s="48"/>
      <c r="B179" s="83"/>
      <c r="C179" s="54"/>
      <c r="D179" s="54"/>
      <c r="E179" s="54"/>
      <c r="F179" s="1" t="s">
        <v>13</v>
      </c>
      <c r="G179" s="2">
        <f>H179+I179+J179+K179+L179</f>
        <v>27601500</v>
      </c>
      <c r="H179" s="2">
        <f t="shared" si="51"/>
        <v>5680300</v>
      </c>
      <c r="I179" s="2">
        <f t="shared" si="51"/>
        <v>5480300</v>
      </c>
      <c r="J179" s="2">
        <f t="shared" si="51"/>
        <v>5480300</v>
      </c>
      <c r="K179" s="2">
        <f t="shared" si="51"/>
        <v>5480300</v>
      </c>
      <c r="L179" s="2">
        <f t="shared" si="51"/>
        <v>5480300</v>
      </c>
      <c r="M179" s="86"/>
    </row>
    <row r="180" spans="1:13" ht="21.75" customHeight="1">
      <c r="A180" s="49"/>
      <c r="B180" s="84"/>
      <c r="C180" s="55"/>
      <c r="D180" s="55"/>
      <c r="E180" s="55"/>
      <c r="F180" s="1" t="s">
        <v>14</v>
      </c>
      <c r="G180" s="2">
        <f>H180+I180+J180+K180+L180</f>
        <v>0</v>
      </c>
      <c r="H180" s="2">
        <f t="shared" si="51"/>
        <v>0</v>
      </c>
      <c r="I180" s="2">
        <f t="shared" si="51"/>
        <v>0</v>
      </c>
      <c r="J180" s="2">
        <f t="shared" si="51"/>
        <v>0</v>
      </c>
      <c r="K180" s="2">
        <f t="shared" si="51"/>
        <v>0</v>
      </c>
      <c r="L180" s="2">
        <f t="shared" si="51"/>
        <v>0</v>
      </c>
      <c r="M180" s="87"/>
    </row>
    <row r="181" spans="1:13" ht="21.75" customHeight="1">
      <c r="A181" s="53" t="s">
        <v>62</v>
      </c>
      <c r="B181" s="76" t="s">
        <v>63</v>
      </c>
      <c r="C181" s="53" t="s">
        <v>126</v>
      </c>
      <c r="D181" s="56" t="s">
        <v>129</v>
      </c>
      <c r="E181" s="53" t="s">
        <v>105</v>
      </c>
      <c r="F181" s="1" t="s">
        <v>11</v>
      </c>
      <c r="G181" s="2">
        <f aca="true" t="shared" si="52" ref="G181:L181">G182+G183+G184</f>
        <v>1707528.79</v>
      </c>
      <c r="H181" s="2">
        <f t="shared" si="52"/>
        <v>1426776.79</v>
      </c>
      <c r="I181" s="2">
        <f t="shared" si="52"/>
        <v>70188</v>
      </c>
      <c r="J181" s="2">
        <f t="shared" si="52"/>
        <v>70188</v>
      </c>
      <c r="K181" s="2">
        <f t="shared" si="52"/>
        <v>70188</v>
      </c>
      <c r="L181" s="2">
        <f t="shared" si="52"/>
        <v>70188</v>
      </c>
      <c r="M181" s="95" t="s">
        <v>146</v>
      </c>
    </row>
    <row r="182" spans="1:13" ht="21.75" customHeight="1">
      <c r="A182" s="54"/>
      <c r="B182" s="77"/>
      <c r="C182" s="54"/>
      <c r="D182" s="57"/>
      <c r="E182" s="54"/>
      <c r="F182" s="1" t="s">
        <v>12</v>
      </c>
      <c r="G182" s="2">
        <f>H182+I182+J182+K182+L182</f>
        <v>1707528.79</v>
      </c>
      <c r="H182" s="2">
        <f>76776.79+1000000+350000</f>
        <v>1426776.79</v>
      </c>
      <c r="I182" s="2">
        <v>70188</v>
      </c>
      <c r="J182" s="2">
        <v>70188</v>
      </c>
      <c r="K182" s="2">
        <v>70188</v>
      </c>
      <c r="L182" s="2">
        <v>70188</v>
      </c>
      <c r="M182" s="96"/>
    </row>
    <row r="183" spans="1:13" ht="21.75" customHeight="1">
      <c r="A183" s="54"/>
      <c r="B183" s="77"/>
      <c r="C183" s="54"/>
      <c r="D183" s="57"/>
      <c r="E183" s="54"/>
      <c r="F183" s="1" t="s">
        <v>13</v>
      </c>
      <c r="G183" s="2">
        <f>H183+I183+J183+K183+L183</f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96"/>
    </row>
    <row r="184" spans="1:13" ht="21.75" customHeight="1">
      <c r="A184" s="55"/>
      <c r="B184" s="78"/>
      <c r="C184" s="54"/>
      <c r="D184" s="58"/>
      <c r="E184" s="55"/>
      <c r="F184" s="1" t="s">
        <v>14</v>
      </c>
      <c r="G184" s="2">
        <f>H184+I184+J184+K184+L184</f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96"/>
    </row>
    <row r="185" spans="1:13" ht="21.75" customHeight="1">
      <c r="A185" s="53" t="s">
        <v>64</v>
      </c>
      <c r="B185" s="76" t="s">
        <v>65</v>
      </c>
      <c r="C185" s="53" t="s">
        <v>126</v>
      </c>
      <c r="D185" s="56" t="s">
        <v>143</v>
      </c>
      <c r="E185" s="53" t="s">
        <v>105</v>
      </c>
      <c r="F185" s="1" t="s">
        <v>11</v>
      </c>
      <c r="G185" s="2">
        <f aca="true" t="shared" si="53" ref="G185:L185">G186+G187+G188</f>
        <v>1165998.21</v>
      </c>
      <c r="H185" s="2">
        <f t="shared" si="53"/>
        <v>307186.21</v>
      </c>
      <c r="I185" s="2">
        <f t="shared" si="53"/>
        <v>214703</v>
      </c>
      <c r="J185" s="2">
        <f t="shared" si="53"/>
        <v>214703</v>
      </c>
      <c r="K185" s="2">
        <f t="shared" si="53"/>
        <v>214703</v>
      </c>
      <c r="L185" s="2">
        <f t="shared" si="53"/>
        <v>214703</v>
      </c>
      <c r="M185" s="96"/>
    </row>
    <row r="186" spans="1:13" ht="21.75" customHeight="1">
      <c r="A186" s="54"/>
      <c r="B186" s="77"/>
      <c r="C186" s="54"/>
      <c r="D186" s="57"/>
      <c r="E186" s="54"/>
      <c r="F186" s="1" t="s">
        <v>12</v>
      </c>
      <c r="G186" s="2">
        <f>H186+I186+J186+K186+L186</f>
        <v>1165998.21</v>
      </c>
      <c r="H186" s="2">
        <f>208362.7+98823.51</f>
        <v>307186.21</v>
      </c>
      <c r="I186" s="2">
        <v>214703</v>
      </c>
      <c r="J186" s="2">
        <v>214703</v>
      </c>
      <c r="K186" s="2">
        <v>214703</v>
      </c>
      <c r="L186" s="2">
        <v>214703</v>
      </c>
      <c r="M186" s="96"/>
    </row>
    <row r="187" spans="1:13" ht="21.75" customHeight="1">
      <c r="A187" s="54"/>
      <c r="B187" s="77"/>
      <c r="C187" s="54"/>
      <c r="D187" s="57"/>
      <c r="E187" s="54"/>
      <c r="F187" s="1" t="s">
        <v>13</v>
      </c>
      <c r="G187" s="2">
        <f>H187+I187+J187+K187+L187</f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96"/>
    </row>
    <row r="188" spans="1:13" ht="21.75" customHeight="1">
      <c r="A188" s="55"/>
      <c r="B188" s="78"/>
      <c r="C188" s="54"/>
      <c r="D188" s="58"/>
      <c r="E188" s="55"/>
      <c r="F188" s="1" t="s">
        <v>14</v>
      </c>
      <c r="G188" s="2">
        <f>H188+I188+J188+K188+L188</f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96"/>
    </row>
    <row r="189" spans="1:13" ht="21.75" customHeight="1">
      <c r="A189" s="53" t="s">
        <v>66</v>
      </c>
      <c r="B189" s="76" t="s">
        <v>108</v>
      </c>
      <c r="C189" s="53" t="s">
        <v>126</v>
      </c>
      <c r="D189" s="53"/>
      <c r="E189" s="53" t="s">
        <v>105</v>
      </c>
      <c r="F189" s="1" t="s">
        <v>11</v>
      </c>
      <c r="G189" s="2">
        <f aca="true" t="shared" si="54" ref="G189:L189">G190+G191+G192</f>
        <v>0</v>
      </c>
      <c r="H189" s="2">
        <f t="shared" si="54"/>
        <v>0</v>
      </c>
      <c r="I189" s="2">
        <f t="shared" si="54"/>
        <v>0</v>
      </c>
      <c r="J189" s="2">
        <f t="shared" si="54"/>
        <v>0</v>
      </c>
      <c r="K189" s="2">
        <f t="shared" si="54"/>
        <v>0</v>
      </c>
      <c r="L189" s="2">
        <f t="shared" si="54"/>
        <v>0</v>
      </c>
      <c r="M189" s="96"/>
    </row>
    <row r="190" spans="1:13" ht="21.75" customHeight="1">
      <c r="A190" s="54"/>
      <c r="B190" s="77"/>
      <c r="C190" s="54"/>
      <c r="D190" s="54"/>
      <c r="E190" s="54"/>
      <c r="F190" s="1" t="s">
        <v>12</v>
      </c>
      <c r="G190" s="2">
        <f>H190+I190+J190+K190+L190</f>
        <v>0</v>
      </c>
      <c r="H190" s="2">
        <v>0</v>
      </c>
      <c r="I190" s="2">
        <v>0</v>
      </c>
      <c r="J190" s="2">
        <v>0</v>
      </c>
      <c r="K190" s="2"/>
      <c r="L190" s="2">
        <v>0</v>
      </c>
      <c r="M190" s="96"/>
    </row>
    <row r="191" spans="1:13" ht="21.75" customHeight="1">
      <c r="A191" s="54"/>
      <c r="B191" s="77"/>
      <c r="C191" s="54"/>
      <c r="D191" s="54"/>
      <c r="E191" s="54"/>
      <c r="F191" s="1" t="s">
        <v>13</v>
      </c>
      <c r="G191" s="2">
        <f>H191+I191+J191+K191+L191</f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96"/>
    </row>
    <row r="192" spans="1:13" ht="21.75" customHeight="1">
      <c r="A192" s="55"/>
      <c r="B192" s="78"/>
      <c r="C192" s="54"/>
      <c r="D192" s="55"/>
      <c r="E192" s="55"/>
      <c r="F192" s="1" t="s">
        <v>14</v>
      </c>
      <c r="G192" s="2">
        <f>H192+I192+J192+K192+L192</f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96"/>
    </row>
    <row r="193" spans="1:13" ht="21.75" customHeight="1">
      <c r="A193" s="5"/>
      <c r="B193" s="76" t="s">
        <v>103</v>
      </c>
      <c r="C193" s="53" t="s">
        <v>126</v>
      </c>
      <c r="D193" s="56" t="s">
        <v>128</v>
      </c>
      <c r="E193" s="53" t="s">
        <v>105</v>
      </c>
      <c r="F193" s="1" t="s">
        <v>11</v>
      </c>
      <c r="G193" s="2">
        <f aca="true" t="shared" si="55" ref="G193:L193">G194+G195+G196</f>
        <v>1176473</v>
      </c>
      <c r="H193" s="2">
        <f t="shared" si="55"/>
        <v>316037</v>
      </c>
      <c r="I193" s="2">
        <f t="shared" si="55"/>
        <v>215109</v>
      </c>
      <c r="J193" s="2">
        <f t="shared" si="55"/>
        <v>215109</v>
      </c>
      <c r="K193" s="2">
        <f t="shared" si="55"/>
        <v>215109</v>
      </c>
      <c r="L193" s="2">
        <f t="shared" si="55"/>
        <v>215109</v>
      </c>
      <c r="M193" s="96"/>
    </row>
    <row r="194" spans="1:13" ht="21.75" customHeight="1">
      <c r="A194" s="30" t="s">
        <v>101</v>
      </c>
      <c r="B194" s="77"/>
      <c r="C194" s="54"/>
      <c r="D194" s="57"/>
      <c r="E194" s="54"/>
      <c r="F194" s="1" t="s">
        <v>12</v>
      </c>
      <c r="G194" s="2">
        <f>H194+I194+J194+K194+L194</f>
        <v>976473</v>
      </c>
      <c r="H194" s="2">
        <v>116037</v>
      </c>
      <c r="I194" s="2">
        <v>215109</v>
      </c>
      <c r="J194" s="2">
        <v>215109</v>
      </c>
      <c r="K194" s="2">
        <v>215109</v>
      </c>
      <c r="L194" s="2">
        <v>215109</v>
      </c>
      <c r="M194" s="96"/>
    </row>
    <row r="195" spans="1:13" ht="21.75" customHeight="1">
      <c r="A195" s="5"/>
      <c r="B195" s="77"/>
      <c r="C195" s="54"/>
      <c r="D195" s="57"/>
      <c r="E195" s="54"/>
      <c r="F195" s="1" t="s">
        <v>13</v>
      </c>
      <c r="G195" s="2">
        <f>H195+I195+J195+K195+L195</f>
        <v>200000</v>
      </c>
      <c r="H195" s="2">
        <v>200000</v>
      </c>
      <c r="I195" s="2">
        <v>0</v>
      </c>
      <c r="J195" s="2">
        <v>0</v>
      </c>
      <c r="K195" s="2">
        <v>0</v>
      </c>
      <c r="L195" s="2">
        <v>0</v>
      </c>
      <c r="M195" s="96"/>
    </row>
    <row r="196" spans="1:13" ht="21.75" customHeight="1">
      <c r="A196" s="5"/>
      <c r="B196" s="78"/>
      <c r="C196" s="54"/>
      <c r="D196" s="58"/>
      <c r="E196" s="55"/>
      <c r="F196" s="1" t="s">
        <v>14</v>
      </c>
      <c r="G196" s="2">
        <f>H196+I196+J196+K196+L196</f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96"/>
    </row>
    <row r="197" spans="1:13" ht="21.75" customHeight="1">
      <c r="A197" s="53" t="s">
        <v>102</v>
      </c>
      <c r="B197" s="76" t="s">
        <v>77</v>
      </c>
      <c r="C197" s="53" t="s">
        <v>126</v>
      </c>
      <c r="D197" s="56" t="s">
        <v>142</v>
      </c>
      <c r="E197" s="53" t="s">
        <v>105</v>
      </c>
      <c r="F197" s="1" t="s">
        <v>11</v>
      </c>
      <c r="G197" s="2">
        <f aca="true" t="shared" si="56" ref="G197:L197">G198+G199+G200</f>
        <v>27501500</v>
      </c>
      <c r="H197" s="2">
        <f t="shared" si="56"/>
        <v>5480300</v>
      </c>
      <c r="I197" s="2">
        <f t="shared" si="56"/>
        <v>5480300</v>
      </c>
      <c r="J197" s="2">
        <f t="shared" si="56"/>
        <v>5480300</v>
      </c>
      <c r="K197" s="2">
        <f t="shared" si="56"/>
        <v>5480300</v>
      </c>
      <c r="L197" s="2">
        <f t="shared" si="56"/>
        <v>5580300</v>
      </c>
      <c r="M197" s="96"/>
    </row>
    <row r="198" spans="1:13" ht="21.75" customHeight="1">
      <c r="A198" s="54"/>
      <c r="B198" s="77"/>
      <c r="C198" s="54"/>
      <c r="D198" s="57"/>
      <c r="E198" s="54"/>
      <c r="F198" s="1" t="s">
        <v>12</v>
      </c>
      <c r="G198" s="2">
        <f>H198+I198+J198+K198+L198</f>
        <v>100000</v>
      </c>
      <c r="H198" s="2">
        <v>0</v>
      </c>
      <c r="I198" s="2">
        <v>0</v>
      </c>
      <c r="J198" s="2">
        <v>0</v>
      </c>
      <c r="K198" s="2">
        <v>0</v>
      </c>
      <c r="L198" s="2">
        <v>100000</v>
      </c>
      <c r="M198" s="96"/>
    </row>
    <row r="199" spans="1:13" ht="21.75" customHeight="1">
      <c r="A199" s="54"/>
      <c r="B199" s="77"/>
      <c r="C199" s="54"/>
      <c r="D199" s="57"/>
      <c r="E199" s="54"/>
      <c r="F199" s="1" t="s">
        <v>13</v>
      </c>
      <c r="G199" s="2">
        <f>H199+I199+J199+K199+L199</f>
        <v>27401500</v>
      </c>
      <c r="H199" s="2">
        <v>5480300</v>
      </c>
      <c r="I199" s="2">
        <v>5480300</v>
      </c>
      <c r="J199" s="2">
        <v>5480300</v>
      </c>
      <c r="K199" s="2">
        <v>5480300</v>
      </c>
      <c r="L199" s="2">
        <v>5480300</v>
      </c>
      <c r="M199" s="96"/>
    </row>
    <row r="200" spans="1:13" ht="21.75" customHeight="1">
      <c r="A200" s="55"/>
      <c r="B200" s="78"/>
      <c r="C200" s="54"/>
      <c r="D200" s="58"/>
      <c r="E200" s="55"/>
      <c r="F200" s="1" t="s">
        <v>14</v>
      </c>
      <c r="G200" s="2">
        <f>H200+I200+J200+K200+L200</f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96"/>
    </row>
    <row r="201" spans="1:13" ht="21.75" customHeight="1">
      <c r="A201" s="47" t="s">
        <v>67</v>
      </c>
      <c r="B201" s="82" t="s">
        <v>151</v>
      </c>
      <c r="C201" s="53" t="s">
        <v>126</v>
      </c>
      <c r="D201" s="79" t="s">
        <v>127</v>
      </c>
      <c r="E201" s="53" t="s">
        <v>105</v>
      </c>
      <c r="F201" s="1" t="s">
        <v>11</v>
      </c>
      <c r="G201" s="2">
        <f aca="true" t="shared" si="57" ref="G201:L201">G202+G203+G204</f>
        <v>4706976</v>
      </c>
      <c r="H201" s="2">
        <f t="shared" si="57"/>
        <v>600000</v>
      </c>
      <c r="I201" s="2">
        <f t="shared" si="57"/>
        <v>600000</v>
      </c>
      <c r="J201" s="2">
        <f t="shared" si="57"/>
        <v>600000</v>
      </c>
      <c r="K201" s="2">
        <f t="shared" si="57"/>
        <v>1453488</v>
      </c>
      <c r="L201" s="2">
        <f t="shared" si="57"/>
        <v>1453488</v>
      </c>
      <c r="M201" s="85"/>
    </row>
    <row r="202" spans="1:13" ht="21.75" customHeight="1">
      <c r="A202" s="48"/>
      <c r="B202" s="83"/>
      <c r="C202" s="54"/>
      <c r="D202" s="80"/>
      <c r="E202" s="54"/>
      <c r="F202" s="1" t="s">
        <v>12</v>
      </c>
      <c r="G202" s="2">
        <f>H202+I202+J202+K202+L202</f>
        <v>3000000</v>
      </c>
      <c r="H202" s="2">
        <f>H206+H210+H222+H226+H230+H213+H217</f>
        <v>600000</v>
      </c>
      <c r="I202" s="2">
        <f>I206+I210+I222+I226+I230+I213+I217</f>
        <v>600000</v>
      </c>
      <c r="J202" s="2">
        <f>J206+J210+J222+J226+J230+J213+J217</f>
        <v>600000</v>
      </c>
      <c r="K202" s="2">
        <f>K206+K210+K222+K226+K230+K213+K217</f>
        <v>600000</v>
      </c>
      <c r="L202" s="2">
        <f>L206+L210+L222+L226+L230+L213+L217</f>
        <v>600000</v>
      </c>
      <c r="M202" s="86"/>
    </row>
    <row r="203" spans="1:13" ht="21.75" customHeight="1">
      <c r="A203" s="48"/>
      <c r="B203" s="83"/>
      <c r="C203" s="54"/>
      <c r="D203" s="80"/>
      <c r="E203" s="54"/>
      <c r="F203" s="1" t="s">
        <v>13</v>
      </c>
      <c r="G203" s="2">
        <f>H203+I203+J203+K203+L203</f>
        <v>1706976</v>
      </c>
      <c r="H203" s="2">
        <f aca="true" t="shared" si="58" ref="H203:J204">H207+H211+H223+H227+H79+H231</f>
        <v>0</v>
      </c>
      <c r="I203" s="2">
        <f t="shared" si="58"/>
        <v>0</v>
      </c>
      <c r="J203" s="2">
        <f t="shared" si="58"/>
        <v>0</v>
      </c>
      <c r="K203" s="2">
        <f>K207+K211+K223+K227+K83+K231</f>
        <v>853488</v>
      </c>
      <c r="L203" s="2">
        <f>L207+L211+L223+L227+L83+L231</f>
        <v>853488</v>
      </c>
      <c r="M203" s="86"/>
    </row>
    <row r="204" spans="1:13" ht="21.75" customHeight="1">
      <c r="A204" s="49"/>
      <c r="B204" s="84"/>
      <c r="C204" s="55"/>
      <c r="D204" s="81"/>
      <c r="E204" s="55"/>
      <c r="F204" s="1" t="s">
        <v>14</v>
      </c>
      <c r="G204" s="2">
        <f>H204+I204+J204+K204+L204</f>
        <v>0</v>
      </c>
      <c r="H204" s="2">
        <f t="shared" si="58"/>
        <v>0</v>
      </c>
      <c r="I204" s="2">
        <f t="shared" si="58"/>
        <v>0</v>
      </c>
      <c r="J204" s="2">
        <f t="shared" si="58"/>
        <v>0</v>
      </c>
      <c r="K204" s="2">
        <f>K208+K212+K224+K228+K84+K232</f>
        <v>0</v>
      </c>
      <c r="L204" s="2">
        <f>L208+L212+L224+L228+L84+L232</f>
        <v>0</v>
      </c>
      <c r="M204" s="87"/>
    </row>
    <row r="205" spans="1:13" ht="21.75" customHeight="1">
      <c r="A205" s="53" t="s">
        <v>68</v>
      </c>
      <c r="B205" s="76" t="s">
        <v>69</v>
      </c>
      <c r="C205" s="53" t="s">
        <v>126</v>
      </c>
      <c r="D205" s="53"/>
      <c r="E205" s="53" t="s">
        <v>105</v>
      </c>
      <c r="F205" s="1" t="s">
        <v>11</v>
      </c>
      <c r="G205" s="2">
        <f aca="true" t="shared" si="59" ref="G205:L205">G206+G207+G208</f>
        <v>0</v>
      </c>
      <c r="H205" s="2">
        <f t="shared" si="59"/>
        <v>0</v>
      </c>
      <c r="I205" s="2">
        <f t="shared" si="59"/>
        <v>0</v>
      </c>
      <c r="J205" s="2">
        <f t="shared" si="59"/>
        <v>0</v>
      </c>
      <c r="K205" s="2">
        <f t="shared" si="59"/>
        <v>0</v>
      </c>
      <c r="L205" s="2">
        <f t="shared" si="59"/>
        <v>0</v>
      </c>
      <c r="M205" s="66" t="s">
        <v>147</v>
      </c>
    </row>
    <row r="206" spans="1:13" ht="21.75" customHeight="1">
      <c r="A206" s="54"/>
      <c r="B206" s="77"/>
      <c r="C206" s="54"/>
      <c r="D206" s="54"/>
      <c r="E206" s="54"/>
      <c r="F206" s="1" t="s">
        <v>12</v>
      </c>
      <c r="G206" s="2">
        <f>H206+I206+J206+K206+L206</f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67"/>
    </row>
    <row r="207" spans="1:13" ht="21.75" customHeight="1">
      <c r="A207" s="54"/>
      <c r="B207" s="77"/>
      <c r="C207" s="54"/>
      <c r="D207" s="54"/>
      <c r="E207" s="54"/>
      <c r="F207" s="1" t="s">
        <v>13</v>
      </c>
      <c r="G207" s="2">
        <f>H207+I207+J207+K207+L207</f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67"/>
    </row>
    <row r="208" spans="1:13" ht="21.75" customHeight="1">
      <c r="A208" s="55"/>
      <c r="B208" s="78"/>
      <c r="C208" s="54"/>
      <c r="D208" s="55"/>
      <c r="E208" s="55"/>
      <c r="F208" s="1" t="s">
        <v>14</v>
      </c>
      <c r="G208" s="2">
        <f>H208+I208+J208+K208+L208</f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67"/>
    </row>
    <row r="209" spans="1:13" ht="21.75" customHeight="1">
      <c r="A209" s="53" t="s">
        <v>70</v>
      </c>
      <c r="B209" s="76" t="s">
        <v>113</v>
      </c>
      <c r="C209" s="53" t="s">
        <v>126</v>
      </c>
      <c r="D209" s="79" t="s">
        <v>125</v>
      </c>
      <c r="E209" s="53" t="s">
        <v>105</v>
      </c>
      <c r="F209" s="1" t="s">
        <v>11</v>
      </c>
      <c r="G209" s="2">
        <f aca="true" t="shared" si="60" ref="G209:L209">G210+G211+G212</f>
        <v>1175000</v>
      </c>
      <c r="H209" s="2">
        <f t="shared" si="60"/>
        <v>235000</v>
      </c>
      <c r="I209" s="2">
        <f t="shared" si="60"/>
        <v>235000</v>
      </c>
      <c r="J209" s="2">
        <f t="shared" si="60"/>
        <v>235000</v>
      </c>
      <c r="K209" s="2">
        <f t="shared" si="60"/>
        <v>235000</v>
      </c>
      <c r="L209" s="2">
        <f t="shared" si="60"/>
        <v>235000</v>
      </c>
      <c r="M209" s="67"/>
    </row>
    <row r="210" spans="1:13" ht="21.75" customHeight="1">
      <c r="A210" s="54"/>
      <c r="B210" s="77"/>
      <c r="C210" s="54"/>
      <c r="D210" s="80"/>
      <c r="E210" s="54"/>
      <c r="F210" s="1" t="s">
        <v>12</v>
      </c>
      <c r="G210" s="2">
        <f>H210+I210+J210+K210+L210</f>
        <v>1175000</v>
      </c>
      <c r="H210" s="2">
        <v>235000</v>
      </c>
      <c r="I210" s="2">
        <v>235000</v>
      </c>
      <c r="J210" s="2">
        <v>235000</v>
      </c>
      <c r="K210" s="2">
        <v>235000</v>
      </c>
      <c r="L210" s="2">
        <v>235000</v>
      </c>
      <c r="M210" s="67"/>
    </row>
    <row r="211" spans="1:13" ht="21.75" customHeight="1">
      <c r="A211" s="54"/>
      <c r="B211" s="77"/>
      <c r="C211" s="54"/>
      <c r="D211" s="80"/>
      <c r="E211" s="54"/>
      <c r="F211" s="1" t="s">
        <v>13</v>
      </c>
      <c r="G211" s="2">
        <f>H211+I211+J211+K211+L211</f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67"/>
    </row>
    <row r="212" spans="1:13" ht="21.75" customHeight="1">
      <c r="A212" s="55"/>
      <c r="B212" s="78"/>
      <c r="C212" s="54"/>
      <c r="D212" s="81"/>
      <c r="E212" s="55"/>
      <c r="F212" s="1" t="s">
        <v>14</v>
      </c>
      <c r="G212" s="2">
        <f>H212+I212+J212+K212+L212</f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67"/>
    </row>
    <row r="213" spans="1:13" ht="21.75" customHeight="1">
      <c r="A213" s="53" t="s">
        <v>71</v>
      </c>
      <c r="B213" s="76" t="s">
        <v>114</v>
      </c>
      <c r="C213" s="53" t="s">
        <v>126</v>
      </c>
      <c r="D213" s="79" t="s">
        <v>127</v>
      </c>
      <c r="E213" s="53" t="s">
        <v>105</v>
      </c>
      <c r="F213" s="1" t="s">
        <v>11</v>
      </c>
      <c r="G213" s="2">
        <f aca="true" t="shared" si="61" ref="G213:L213">G214+G215+G216</f>
        <v>625000</v>
      </c>
      <c r="H213" s="2">
        <f t="shared" si="61"/>
        <v>125000</v>
      </c>
      <c r="I213" s="2">
        <f t="shared" si="61"/>
        <v>125000</v>
      </c>
      <c r="J213" s="2">
        <f t="shared" si="61"/>
        <v>125000</v>
      </c>
      <c r="K213" s="2">
        <f t="shared" si="61"/>
        <v>125000</v>
      </c>
      <c r="L213" s="2">
        <f t="shared" si="61"/>
        <v>125000</v>
      </c>
      <c r="M213" s="67"/>
    </row>
    <row r="214" spans="1:13" ht="21.75" customHeight="1">
      <c r="A214" s="54"/>
      <c r="B214" s="77"/>
      <c r="C214" s="54"/>
      <c r="D214" s="80"/>
      <c r="E214" s="54"/>
      <c r="F214" s="1" t="s">
        <v>12</v>
      </c>
      <c r="G214" s="2">
        <f>H214+I214+J214+K214+L214</f>
        <v>625000</v>
      </c>
      <c r="H214" s="2">
        <v>125000</v>
      </c>
      <c r="I214" s="2">
        <v>125000</v>
      </c>
      <c r="J214" s="2">
        <v>125000</v>
      </c>
      <c r="K214" s="2">
        <v>125000</v>
      </c>
      <c r="L214" s="2">
        <v>125000</v>
      </c>
      <c r="M214" s="67"/>
    </row>
    <row r="215" spans="1:13" ht="21.75" customHeight="1">
      <c r="A215" s="54"/>
      <c r="B215" s="77"/>
      <c r="C215" s="54"/>
      <c r="D215" s="80"/>
      <c r="E215" s="54"/>
      <c r="F215" s="1" t="s">
        <v>13</v>
      </c>
      <c r="G215" s="2">
        <f>H215+I215+J215+K215+L215</f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67"/>
    </row>
    <row r="216" spans="1:13" ht="21.75" customHeight="1">
      <c r="A216" s="55"/>
      <c r="B216" s="78"/>
      <c r="C216" s="54"/>
      <c r="D216" s="81"/>
      <c r="E216" s="55"/>
      <c r="F216" s="1" t="s">
        <v>14</v>
      </c>
      <c r="G216" s="2">
        <f>H216+I216+J216+K216+L216</f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67"/>
    </row>
    <row r="217" spans="1:13" ht="21.75" customHeight="1">
      <c r="A217" s="53" t="s">
        <v>72</v>
      </c>
      <c r="B217" s="76" t="s">
        <v>110</v>
      </c>
      <c r="C217" s="53" t="s">
        <v>126</v>
      </c>
      <c r="D217" s="79" t="s">
        <v>125</v>
      </c>
      <c r="E217" s="53" t="s">
        <v>105</v>
      </c>
      <c r="F217" s="1" t="s">
        <v>11</v>
      </c>
      <c r="G217" s="2">
        <f aca="true" t="shared" si="62" ref="G217:L217">G218+G219+G220</f>
        <v>1000000</v>
      </c>
      <c r="H217" s="2">
        <f t="shared" si="62"/>
        <v>200000</v>
      </c>
      <c r="I217" s="2">
        <f t="shared" si="62"/>
        <v>200000</v>
      </c>
      <c r="J217" s="2">
        <f t="shared" si="62"/>
        <v>200000</v>
      </c>
      <c r="K217" s="2">
        <f t="shared" si="62"/>
        <v>200000</v>
      </c>
      <c r="L217" s="2">
        <f t="shared" si="62"/>
        <v>200000</v>
      </c>
      <c r="M217" s="67"/>
    </row>
    <row r="218" spans="1:13" ht="21.75" customHeight="1">
      <c r="A218" s="54"/>
      <c r="B218" s="77"/>
      <c r="C218" s="54"/>
      <c r="D218" s="80"/>
      <c r="E218" s="54"/>
      <c r="F218" s="1" t="s">
        <v>12</v>
      </c>
      <c r="G218" s="2">
        <f>H218+I218+J218+K218+L218</f>
        <v>1000000</v>
      </c>
      <c r="H218" s="2">
        <v>200000</v>
      </c>
      <c r="I218" s="2">
        <v>200000</v>
      </c>
      <c r="J218" s="2">
        <v>200000</v>
      </c>
      <c r="K218" s="2">
        <v>200000</v>
      </c>
      <c r="L218" s="2">
        <v>200000</v>
      </c>
      <c r="M218" s="67"/>
    </row>
    <row r="219" spans="1:13" ht="21.75" customHeight="1">
      <c r="A219" s="54"/>
      <c r="B219" s="77"/>
      <c r="C219" s="54"/>
      <c r="D219" s="80"/>
      <c r="E219" s="54"/>
      <c r="F219" s="1" t="s">
        <v>13</v>
      </c>
      <c r="G219" s="2">
        <f>H219+I219+J219+K219+L219</f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67"/>
    </row>
    <row r="220" spans="1:13" ht="21.75" customHeight="1">
      <c r="A220" s="55"/>
      <c r="B220" s="78"/>
      <c r="C220" s="54"/>
      <c r="D220" s="81"/>
      <c r="E220" s="55"/>
      <c r="F220" s="1" t="s">
        <v>14</v>
      </c>
      <c r="G220" s="2">
        <f>H220+I220+J220+K220+L220</f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67"/>
    </row>
    <row r="221" spans="1:13" ht="21.75" customHeight="1">
      <c r="A221" s="53" t="s">
        <v>84</v>
      </c>
      <c r="B221" s="76" t="s">
        <v>88</v>
      </c>
      <c r="C221" s="53" t="s">
        <v>126</v>
      </c>
      <c r="D221" s="79" t="s">
        <v>125</v>
      </c>
      <c r="E221" s="53" t="s">
        <v>105</v>
      </c>
      <c r="F221" s="1" t="s">
        <v>11</v>
      </c>
      <c r="G221" s="2">
        <f aca="true" t="shared" si="63" ref="G221:L221">G222+G223+G224</f>
        <v>200000</v>
      </c>
      <c r="H221" s="2">
        <f t="shared" si="63"/>
        <v>40000</v>
      </c>
      <c r="I221" s="2">
        <f t="shared" si="63"/>
        <v>40000</v>
      </c>
      <c r="J221" s="2">
        <f t="shared" si="63"/>
        <v>40000</v>
      </c>
      <c r="K221" s="2">
        <f t="shared" si="63"/>
        <v>40000</v>
      </c>
      <c r="L221" s="2">
        <f t="shared" si="63"/>
        <v>40000</v>
      </c>
      <c r="M221" s="67"/>
    </row>
    <row r="222" spans="1:13" ht="21.75" customHeight="1">
      <c r="A222" s="54"/>
      <c r="B222" s="77"/>
      <c r="C222" s="54"/>
      <c r="D222" s="80"/>
      <c r="E222" s="54"/>
      <c r="F222" s="1" t="s">
        <v>12</v>
      </c>
      <c r="G222" s="2">
        <f>H222+I222+J222+K222+L222</f>
        <v>200000</v>
      </c>
      <c r="H222" s="2">
        <v>40000</v>
      </c>
      <c r="I222" s="2">
        <v>40000</v>
      </c>
      <c r="J222" s="2">
        <v>40000</v>
      </c>
      <c r="K222" s="2">
        <v>40000</v>
      </c>
      <c r="L222" s="2">
        <v>40000</v>
      </c>
      <c r="M222" s="67"/>
    </row>
    <row r="223" spans="1:13" ht="21.75" customHeight="1">
      <c r="A223" s="54"/>
      <c r="B223" s="77"/>
      <c r="C223" s="54"/>
      <c r="D223" s="80"/>
      <c r="E223" s="54"/>
      <c r="F223" s="1" t="s">
        <v>13</v>
      </c>
      <c r="G223" s="2">
        <f>H223+I223+J223+K223+L223</f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67"/>
    </row>
    <row r="224" spans="1:13" ht="21.75" customHeight="1">
      <c r="A224" s="55"/>
      <c r="B224" s="78"/>
      <c r="C224" s="54"/>
      <c r="D224" s="81"/>
      <c r="E224" s="55"/>
      <c r="F224" s="1" t="s">
        <v>14</v>
      </c>
      <c r="G224" s="2">
        <f>H224+I224+J224+K224+L224</f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67"/>
    </row>
    <row r="225" spans="1:13" ht="21.75" customHeight="1">
      <c r="A225" s="53" t="s">
        <v>111</v>
      </c>
      <c r="B225" s="76" t="s">
        <v>90</v>
      </c>
      <c r="C225" s="53" t="s">
        <v>126</v>
      </c>
      <c r="D225" s="53"/>
      <c r="E225" s="53" t="s">
        <v>105</v>
      </c>
      <c r="F225" s="1" t="s">
        <v>11</v>
      </c>
      <c r="G225" s="2">
        <f aca="true" t="shared" si="64" ref="G225:L225">G226+G227+G228</f>
        <v>0</v>
      </c>
      <c r="H225" s="2">
        <f t="shared" si="64"/>
        <v>0</v>
      </c>
      <c r="I225" s="2">
        <f t="shared" si="64"/>
        <v>0</v>
      </c>
      <c r="J225" s="2">
        <f t="shared" si="64"/>
        <v>0</v>
      </c>
      <c r="K225" s="2">
        <f t="shared" si="64"/>
        <v>0</v>
      </c>
      <c r="L225" s="2">
        <f t="shared" si="64"/>
        <v>0</v>
      </c>
      <c r="M225" s="67"/>
    </row>
    <row r="226" spans="1:13" ht="21.75" customHeight="1">
      <c r="A226" s="54"/>
      <c r="B226" s="77"/>
      <c r="C226" s="54"/>
      <c r="D226" s="54"/>
      <c r="E226" s="54"/>
      <c r="F226" s="1" t="s">
        <v>12</v>
      </c>
      <c r="G226" s="2">
        <f>H226+I226+J226+K226+L226</f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67"/>
    </row>
    <row r="227" spans="1:13" ht="21.75" customHeight="1">
      <c r="A227" s="54"/>
      <c r="B227" s="77"/>
      <c r="C227" s="54"/>
      <c r="D227" s="54"/>
      <c r="E227" s="54"/>
      <c r="F227" s="1" t="s">
        <v>13</v>
      </c>
      <c r="G227" s="2">
        <f>H227+I227+J227+K227+L227</f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67"/>
    </row>
    <row r="228" spans="1:13" ht="21.75" customHeight="1">
      <c r="A228" s="55"/>
      <c r="B228" s="78"/>
      <c r="C228" s="54"/>
      <c r="D228" s="55"/>
      <c r="E228" s="55"/>
      <c r="F228" s="1" t="s">
        <v>14</v>
      </c>
      <c r="G228" s="2">
        <f>H228+I228+J228+K228+L228</f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67"/>
    </row>
    <row r="229" spans="1:13" ht="21.75" customHeight="1">
      <c r="A229" s="5"/>
      <c r="B229" s="76" t="s">
        <v>104</v>
      </c>
      <c r="C229" s="53" t="s">
        <v>126</v>
      </c>
      <c r="D229" s="53"/>
      <c r="E229" s="53" t="s">
        <v>105</v>
      </c>
      <c r="F229" s="1" t="s">
        <v>11</v>
      </c>
      <c r="G229" s="2">
        <f aca="true" t="shared" si="65" ref="G229:L229">G230+G231+G232</f>
        <v>0</v>
      </c>
      <c r="H229" s="2">
        <f t="shared" si="65"/>
        <v>0</v>
      </c>
      <c r="I229" s="2">
        <f t="shared" si="65"/>
        <v>0</v>
      </c>
      <c r="J229" s="2">
        <f t="shared" si="65"/>
        <v>0</v>
      </c>
      <c r="K229" s="2">
        <f t="shared" si="65"/>
        <v>0</v>
      </c>
      <c r="L229" s="2">
        <f t="shared" si="65"/>
        <v>0</v>
      </c>
      <c r="M229" s="67"/>
    </row>
    <row r="230" spans="1:13" ht="21.75" customHeight="1">
      <c r="A230" s="5" t="s">
        <v>112</v>
      </c>
      <c r="B230" s="77"/>
      <c r="C230" s="54"/>
      <c r="D230" s="54"/>
      <c r="E230" s="54"/>
      <c r="F230" s="1" t="s">
        <v>12</v>
      </c>
      <c r="G230" s="3">
        <f>H230+I230+J230+K230+L230</f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67"/>
    </row>
    <row r="231" spans="1:13" ht="21.75" customHeight="1">
      <c r="A231" s="5"/>
      <c r="B231" s="77"/>
      <c r="C231" s="54"/>
      <c r="D231" s="54"/>
      <c r="E231" s="54"/>
      <c r="F231" s="1" t="s">
        <v>13</v>
      </c>
      <c r="G231" s="3">
        <f>H231+I231+J231+K231+L231</f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67"/>
    </row>
    <row r="232" spans="1:13" ht="21.75" customHeight="1">
      <c r="A232" s="5"/>
      <c r="B232" s="78"/>
      <c r="C232" s="54"/>
      <c r="D232" s="55"/>
      <c r="E232" s="55"/>
      <c r="F232" s="1" t="s">
        <v>14</v>
      </c>
      <c r="G232" s="3">
        <f>H232+I232+J232+K232+L232</f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68"/>
    </row>
    <row r="233" spans="1:13" ht="21.75" customHeight="1">
      <c r="A233" s="47">
        <v>5</v>
      </c>
      <c r="B233" s="82" t="s">
        <v>155</v>
      </c>
      <c r="C233" s="53" t="s">
        <v>126</v>
      </c>
      <c r="D233" s="37"/>
      <c r="E233" s="53" t="s">
        <v>105</v>
      </c>
      <c r="F233" s="1" t="s">
        <v>11</v>
      </c>
      <c r="G233" s="2">
        <f aca="true" t="shared" si="66" ref="G233:L233">G234+G235+G236</f>
        <v>68455008.13</v>
      </c>
      <c r="H233" s="2">
        <f t="shared" si="66"/>
        <v>13390422.13</v>
      </c>
      <c r="I233" s="2">
        <f t="shared" si="66"/>
        <v>13650871</v>
      </c>
      <c r="J233" s="2">
        <f t="shared" si="66"/>
        <v>13650871</v>
      </c>
      <c r="K233" s="2">
        <f t="shared" si="66"/>
        <v>13881422</v>
      </c>
      <c r="L233" s="2">
        <f t="shared" si="66"/>
        <v>13881422</v>
      </c>
      <c r="M233" s="36"/>
    </row>
    <row r="234" spans="1:13" ht="21.75" customHeight="1">
      <c r="A234" s="48"/>
      <c r="B234" s="83"/>
      <c r="C234" s="54"/>
      <c r="D234" s="38"/>
      <c r="E234" s="54"/>
      <c r="F234" s="1" t="s">
        <v>12</v>
      </c>
      <c r="G234" s="2">
        <f>H234+I234+J234+K234+L234</f>
        <v>68455008.13</v>
      </c>
      <c r="H234" s="2">
        <f aca="true" t="shared" si="67" ref="H234:L236">H238</f>
        <v>13390422.13</v>
      </c>
      <c r="I234" s="2">
        <f t="shared" si="67"/>
        <v>13650871</v>
      </c>
      <c r="J234" s="2">
        <f t="shared" si="67"/>
        <v>13650871</v>
      </c>
      <c r="K234" s="2">
        <f t="shared" si="67"/>
        <v>13881422</v>
      </c>
      <c r="L234" s="2">
        <f t="shared" si="67"/>
        <v>13881422</v>
      </c>
      <c r="M234" s="36"/>
    </row>
    <row r="235" spans="1:13" ht="21.75" customHeight="1">
      <c r="A235" s="48"/>
      <c r="B235" s="83"/>
      <c r="C235" s="54"/>
      <c r="D235" s="38"/>
      <c r="E235" s="54"/>
      <c r="F235" s="1" t="s">
        <v>13</v>
      </c>
      <c r="G235" s="2">
        <f>H235+I235+J235+K235+L235</f>
        <v>0</v>
      </c>
      <c r="H235" s="2">
        <f t="shared" si="67"/>
        <v>0</v>
      </c>
      <c r="I235" s="2">
        <f t="shared" si="67"/>
        <v>0</v>
      </c>
      <c r="J235" s="2">
        <f t="shared" si="67"/>
        <v>0</v>
      </c>
      <c r="K235" s="2">
        <f t="shared" si="67"/>
        <v>0</v>
      </c>
      <c r="L235" s="2">
        <f t="shared" si="67"/>
        <v>0</v>
      </c>
      <c r="M235" s="36"/>
    </row>
    <row r="236" spans="1:13" ht="21.75" customHeight="1">
      <c r="A236" s="49"/>
      <c r="B236" s="84"/>
      <c r="C236" s="55"/>
      <c r="D236" s="39"/>
      <c r="E236" s="55"/>
      <c r="F236" s="1" t="s">
        <v>14</v>
      </c>
      <c r="G236" s="2">
        <f>H236+I236+J236+K236+L236</f>
        <v>0</v>
      </c>
      <c r="H236" s="2">
        <f t="shared" si="67"/>
        <v>0</v>
      </c>
      <c r="I236" s="2">
        <f t="shared" si="67"/>
        <v>0</v>
      </c>
      <c r="J236" s="2">
        <f t="shared" si="67"/>
        <v>0</v>
      </c>
      <c r="K236" s="2">
        <f t="shared" si="67"/>
        <v>0</v>
      </c>
      <c r="L236" s="2">
        <f t="shared" si="67"/>
        <v>0</v>
      </c>
      <c r="M236" s="36"/>
    </row>
    <row r="237" spans="1:13" ht="21.75" customHeight="1">
      <c r="A237" s="53" t="s">
        <v>73</v>
      </c>
      <c r="B237" s="76" t="s">
        <v>78</v>
      </c>
      <c r="C237" s="53" t="s">
        <v>126</v>
      </c>
      <c r="D237" s="53" t="s">
        <v>144</v>
      </c>
      <c r="E237" s="53" t="s">
        <v>105</v>
      </c>
      <c r="F237" s="1" t="s">
        <v>11</v>
      </c>
      <c r="G237" s="2">
        <f aca="true" t="shared" si="68" ref="G237:L237">G238+G239+G240</f>
        <v>68455008.13</v>
      </c>
      <c r="H237" s="2">
        <f t="shared" si="68"/>
        <v>13390422.13</v>
      </c>
      <c r="I237" s="2">
        <f t="shared" si="68"/>
        <v>13650871</v>
      </c>
      <c r="J237" s="2">
        <f t="shared" si="68"/>
        <v>13650871</v>
      </c>
      <c r="K237" s="2">
        <f t="shared" si="68"/>
        <v>13881422</v>
      </c>
      <c r="L237" s="2">
        <f t="shared" si="68"/>
        <v>13881422</v>
      </c>
      <c r="M237" s="66" t="s">
        <v>79</v>
      </c>
    </row>
    <row r="238" spans="1:13" ht="21.75" customHeight="1">
      <c r="A238" s="54"/>
      <c r="B238" s="77"/>
      <c r="C238" s="54"/>
      <c r="D238" s="54"/>
      <c r="E238" s="54"/>
      <c r="F238" s="1" t="s">
        <v>12</v>
      </c>
      <c r="G238" s="2">
        <f>H238+I238+J238+K238+L238</f>
        <v>68455008.13</v>
      </c>
      <c r="H238" s="2">
        <v>13390422.13</v>
      </c>
      <c r="I238" s="2">
        <v>13650871</v>
      </c>
      <c r="J238" s="2">
        <v>13650871</v>
      </c>
      <c r="K238" s="2">
        <f>13370712+510710</f>
        <v>13881422</v>
      </c>
      <c r="L238" s="2">
        <f>13370712+510710</f>
        <v>13881422</v>
      </c>
      <c r="M238" s="67"/>
    </row>
    <row r="239" spans="1:13" ht="21.75" customHeight="1">
      <c r="A239" s="54"/>
      <c r="B239" s="77"/>
      <c r="C239" s="54"/>
      <c r="D239" s="54"/>
      <c r="E239" s="54"/>
      <c r="F239" s="1" t="s">
        <v>13</v>
      </c>
      <c r="G239" s="2">
        <f>H239+I239+J239+K239+L239</f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67"/>
    </row>
    <row r="240" spans="1:13" ht="21.75" customHeight="1">
      <c r="A240" s="55"/>
      <c r="B240" s="78"/>
      <c r="C240" s="55"/>
      <c r="D240" s="55"/>
      <c r="E240" s="55"/>
      <c r="F240" s="1" t="s">
        <v>14</v>
      </c>
      <c r="G240" s="2">
        <f>H240+I240+J240+K240+L240</f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67"/>
    </row>
    <row r="241" spans="1:13" ht="21.75" customHeight="1">
      <c r="A241" s="53" t="s">
        <v>74</v>
      </c>
      <c r="B241" s="97" t="s">
        <v>75</v>
      </c>
      <c r="C241" s="98"/>
      <c r="D241" s="98"/>
      <c r="E241" s="99"/>
      <c r="F241" s="1" t="s">
        <v>11</v>
      </c>
      <c r="G241" s="2">
        <f aca="true" t="shared" si="69" ref="G241:L241">G242+G243+G244</f>
        <v>3651374438.12221</v>
      </c>
      <c r="H241" s="2">
        <f t="shared" si="69"/>
        <v>955488160.78</v>
      </c>
      <c r="I241" s="2">
        <f t="shared" si="69"/>
        <v>965208048</v>
      </c>
      <c r="J241" s="2">
        <f t="shared" si="69"/>
        <v>1002107394</v>
      </c>
      <c r="K241" s="2">
        <f t="shared" si="69"/>
        <v>364235417.671105</v>
      </c>
      <c r="L241" s="2">
        <f t="shared" si="69"/>
        <v>364335417.671105</v>
      </c>
      <c r="M241" s="36"/>
    </row>
    <row r="242" spans="1:13" ht="21.75" customHeight="1">
      <c r="A242" s="54"/>
      <c r="B242" s="100"/>
      <c r="C242" s="101"/>
      <c r="D242" s="101"/>
      <c r="E242" s="102"/>
      <c r="F242" s="1" t="s">
        <v>12</v>
      </c>
      <c r="G242" s="2">
        <f>H242+I242+J242+K242+L242</f>
        <v>1042133193.47221</v>
      </c>
      <c r="H242" s="2">
        <f>H234+H202+H178+H142+H10</f>
        <v>257388676.13</v>
      </c>
      <c r="I242" s="2">
        <f>I234+I202+I178+I142+I10</f>
        <v>260860348</v>
      </c>
      <c r="J242" s="2">
        <f>J234+J202+J178+J142+J10</f>
        <v>266559394</v>
      </c>
      <c r="K242" s="2">
        <f>K234+K202+K178+K142+K14</f>
        <v>128612387.67110501</v>
      </c>
      <c r="L242" s="2">
        <f>L234+L202+L178+L142+L14</f>
        <v>128712387.67110501</v>
      </c>
      <c r="M242" s="36"/>
    </row>
    <row r="243" spans="1:13" ht="21.75" customHeight="1">
      <c r="A243" s="54"/>
      <c r="B243" s="100"/>
      <c r="C243" s="101"/>
      <c r="D243" s="101"/>
      <c r="E243" s="102"/>
      <c r="F243" s="1" t="s">
        <v>13</v>
      </c>
      <c r="G243" s="2">
        <f>H243+I243+J243+K243+L243</f>
        <v>2527596510.65</v>
      </c>
      <c r="H243" s="2">
        <f>H235+H179+H143+H11+H203</f>
        <v>677677350.65</v>
      </c>
      <c r="I243" s="2">
        <f>I235+I179+I143+I11+I203</f>
        <v>673670000</v>
      </c>
      <c r="J243" s="2">
        <f>J235+J179+J143+J11+J203</f>
        <v>705003100</v>
      </c>
      <c r="K243" s="2">
        <f>K235+K179+K143+K15+K203</f>
        <v>235623030</v>
      </c>
      <c r="L243" s="2">
        <f>L235+L179+L143+L15+L203</f>
        <v>235623030</v>
      </c>
      <c r="M243" s="36"/>
    </row>
    <row r="244" spans="1:13" ht="21.75" customHeight="1">
      <c r="A244" s="55"/>
      <c r="B244" s="103"/>
      <c r="C244" s="104"/>
      <c r="D244" s="104"/>
      <c r="E244" s="105"/>
      <c r="F244" s="1" t="s">
        <v>14</v>
      </c>
      <c r="G244" s="2">
        <f>H244+I244+J244+K244+L244</f>
        <v>81644734</v>
      </c>
      <c r="H244" s="2">
        <f>H236+H180+H144+H12</f>
        <v>20422134</v>
      </c>
      <c r="I244" s="2">
        <f>I236+I180+I144+I12</f>
        <v>30677700</v>
      </c>
      <c r="J244" s="2">
        <f>J236+J180+J144+J12</f>
        <v>30544900</v>
      </c>
      <c r="K244" s="2">
        <f>K236+K180+K144+K16</f>
        <v>0</v>
      </c>
      <c r="L244" s="2">
        <f>L236+L180+L144+L16</f>
        <v>0</v>
      </c>
      <c r="M244" s="36"/>
    </row>
  </sheetData>
  <sheetProtection/>
  <mergeCells count="315">
    <mergeCell ref="M237:M240"/>
    <mergeCell ref="A241:A244"/>
    <mergeCell ref="B241:E244"/>
    <mergeCell ref="A125:A128"/>
    <mergeCell ref="B125:B128"/>
    <mergeCell ref="C125:C128"/>
    <mergeCell ref="D125:D128"/>
    <mergeCell ref="E125:E128"/>
    <mergeCell ref="A129:A132"/>
    <mergeCell ref="A233:A236"/>
    <mergeCell ref="B233:B236"/>
    <mergeCell ref="C233:C236"/>
    <mergeCell ref="E233:E236"/>
    <mergeCell ref="B229:B232"/>
    <mergeCell ref="C229:C232"/>
    <mergeCell ref="D229:D232"/>
    <mergeCell ref="E229:E232"/>
    <mergeCell ref="E129:E132"/>
    <mergeCell ref="A237:A240"/>
    <mergeCell ref="B237:B240"/>
    <mergeCell ref="C237:C240"/>
    <mergeCell ref="D237:D240"/>
    <mergeCell ref="E237:E240"/>
    <mergeCell ref="A225:A228"/>
    <mergeCell ref="B225:B228"/>
    <mergeCell ref="C225:C228"/>
    <mergeCell ref="D225:D228"/>
    <mergeCell ref="E225:E228"/>
    <mergeCell ref="A217:A220"/>
    <mergeCell ref="B217:B220"/>
    <mergeCell ref="C217:C220"/>
    <mergeCell ref="D217:D220"/>
    <mergeCell ref="E217:E220"/>
    <mergeCell ref="A221:A224"/>
    <mergeCell ref="B221:B224"/>
    <mergeCell ref="C221:C224"/>
    <mergeCell ref="D221:D224"/>
    <mergeCell ref="E221:E224"/>
    <mergeCell ref="E209:E212"/>
    <mergeCell ref="A213:A216"/>
    <mergeCell ref="B213:B216"/>
    <mergeCell ref="C213:C216"/>
    <mergeCell ref="D213:D216"/>
    <mergeCell ref="E213:E216"/>
    <mergeCell ref="A205:A208"/>
    <mergeCell ref="B205:B208"/>
    <mergeCell ref="C205:C208"/>
    <mergeCell ref="D205:D208"/>
    <mergeCell ref="E205:E208"/>
    <mergeCell ref="M205:M232"/>
    <mergeCell ref="A209:A212"/>
    <mergeCell ref="B209:B212"/>
    <mergeCell ref="C209:C212"/>
    <mergeCell ref="D209:D212"/>
    <mergeCell ref="A201:A204"/>
    <mergeCell ref="B201:B204"/>
    <mergeCell ref="C201:C204"/>
    <mergeCell ref="D201:D204"/>
    <mergeCell ref="E201:E204"/>
    <mergeCell ref="M201:M204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D185:D188"/>
    <mergeCell ref="E185:E188"/>
    <mergeCell ref="A189:A192"/>
    <mergeCell ref="B189:B192"/>
    <mergeCell ref="C189:C192"/>
    <mergeCell ref="D189:D192"/>
    <mergeCell ref="E189:E192"/>
    <mergeCell ref="M177:M180"/>
    <mergeCell ref="A181:A184"/>
    <mergeCell ref="B181:B184"/>
    <mergeCell ref="C181:C184"/>
    <mergeCell ref="D181:D184"/>
    <mergeCell ref="E181:E184"/>
    <mergeCell ref="M181:M200"/>
    <mergeCell ref="A185:A188"/>
    <mergeCell ref="B185:B188"/>
    <mergeCell ref="C185:C188"/>
    <mergeCell ref="A173:A176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D149:D152"/>
    <mergeCell ref="E149:E152"/>
    <mergeCell ref="A153:A156"/>
    <mergeCell ref="B153:B156"/>
    <mergeCell ref="C153:C156"/>
    <mergeCell ref="D153:D156"/>
    <mergeCell ref="E153:E156"/>
    <mergeCell ref="Y144:Y156"/>
    <mergeCell ref="A145:A148"/>
    <mergeCell ref="B145:B148"/>
    <mergeCell ref="C145:C148"/>
    <mergeCell ref="D145:D148"/>
    <mergeCell ref="E145:E148"/>
    <mergeCell ref="M145:M176"/>
    <mergeCell ref="A149:A152"/>
    <mergeCell ref="B149:B152"/>
    <mergeCell ref="C149:C152"/>
    <mergeCell ref="M137:M140"/>
    <mergeCell ref="A141:A144"/>
    <mergeCell ref="B141:B144"/>
    <mergeCell ref="C141:C144"/>
    <mergeCell ref="D141:D144"/>
    <mergeCell ref="E141:E144"/>
    <mergeCell ref="M141:M144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21:M124"/>
    <mergeCell ref="B129:B132"/>
    <mergeCell ref="C129:C132"/>
    <mergeCell ref="D129:D132"/>
    <mergeCell ref="D117:D120"/>
    <mergeCell ref="E117:E120"/>
    <mergeCell ref="M125:M128"/>
    <mergeCell ref="M129:M132"/>
    <mergeCell ref="A121:A124"/>
    <mergeCell ref="B121:B124"/>
    <mergeCell ref="C121:C124"/>
    <mergeCell ref="D121:D124"/>
    <mergeCell ref="E121:E124"/>
    <mergeCell ref="M109:M112"/>
    <mergeCell ref="A113:A116"/>
    <mergeCell ref="B113:B116"/>
    <mergeCell ref="C113:C116"/>
    <mergeCell ref="D113:D116"/>
    <mergeCell ref="E113:E116"/>
    <mergeCell ref="M113:M120"/>
    <mergeCell ref="A117:A120"/>
    <mergeCell ref="B117:B120"/>
    <mergeCell ref="C117:C120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E89:E92"/>
    <mergeCell ref="A93:A96"/>
    <mergeCell ref="B93:B96"/>
    <mergeCell ref="C93:C96"/>
    <mergeCell ref="D93:D96"/>
    <mergeCell ref="E93:E96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E37:E40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E17:E20"/>
    <mergeCell ref="A21:A24"/>
    <mergeCell ref="B21:B24"/>
    <mergeCell ref="C21:C24"/>
    <mergeCell ref="D21:D24"/>
    <mergeCell ref="E21:E24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G6:L6"/>
    <mergeCell ref="M6:M7"/>
    <mergeCell ref="A9:A12"/>
    <mergeCell ref="B9:B12"/>
    <mergeCell ref="C9:C12"/>
    <mergeCell ref="D9:D12"/>
    <mergeCell ref="E9:E12"/>
    <mergeCell ref="M9:M12"/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</mergeCells>
  <printOptions/>
  <pageMargins left="0.5118110236220472" right="0.31496062992125984" top="0.35433070866141736" bottom="0.35433070866141736" header="0.31496062992125984" footer="0.31496062992125984"/>
  <pageSetup fitToHeight="4" fitToWidth="1" horizontalDpi="600" verticalDpi="600" orientation="landscape" paperSize="9" scale="39" r:id="rId3"/>
  <rowBreaks count="2" manualBreakCount="2">
    <brk id="56" max="23" man="1"/>
    <brk id="192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2020-12-22T07:16:41Z</cp:lastPrinted>
  <dcterms:created xsi:type="dcterms:W3CDTF">2016-12-27T10:55:56Z</dcterms:created>
  <dcterms:modified xsi:type="dcterms:W3CDTF">2020-12-26T07:43:31Z</dcterms:modified>
  <cp:category/>
  <cp:version/>
  <cp:contentType/>
  <cp:contentStatus/>
</cp:coreProperties>
</file>