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Titles" localSheetId="0">'Лист1'!$A:$A,'Лист1'!$6:$8</definedName>
  </definedNames>
  <calcPr fullCalcOnLoad="1"/>
</workbook>
</file>

<file path=xl/sharedStrings.xml><?xml version="1.0" encoding="utf-8"?>
<sst xmlns="http://schemas.openxmlformats.org/spreadsheetml/2006/main" count="92" uniqueCount="46">
  <si>
    <t>Наименование поселения</t>
  </si>
  <si>
    <t>Дотация на выравнивание бюджетной обеспеченности поселений</t>
  </si>
  <si>
    <t>Субвенция на осуществление первичного воинского учета на территориях, где отсутствуют военные комиссариаты</t>
  </si>
  <si>
    <t>Березницкое</t>
  </si>
  <si>
    <t>Бестужевское</t>
  </si>
  <si>
    <t>Дмитриевское</t>
  </si>
  <si>
    <t>Илезское</t>
  </si>
  <si>
    <t>Киземское</t>
  </si>
  <si>
    <t>Лихачевское</t>
  </si>
  <si>
    <t>Лойгинское</t>
  </si>
  <si>
    <t>Малодорское</t>
  </si>
  <si>
    <t>Октябрьское</t>
  </si>
  <si>
    <t>Орловское</t>
  </si>
  <si>
    <t>Плосское</t>
  </si>
  <si>
    <t>Ростовско-Минское</t>
  </si>
  <si>
    <t>Синицкое</t>
  </si>
  <si>
    <t>Строевское</t>
  </si>
  <si>
    <t>Череновское</t>
  </si>
  <si>
    <t>Шангальское</t>
  </si>
  <si>
    <t>Итого</t>
  </si>
  <si>
    <t>Дотация на выравнивание бюджетной обеспеченности поселений из бюджета муниципального района</t>
  </si>
  <si>
    <t>Субвенции на осуществление государственных полномочий в сфере административных правонарушений.</t>
  </si>
  <si>
    <t>ИТОГО</t>
  </si>
  <si>
    <t>Распределение иных межбюджетных трансфертов на софинансирование вопросов местного значения</t>
  </si>
  <si>
    <t>Резервный фонд области</t>
  </si>
  <si>
    <t>Резервный фонд района</t>
  </si>
  <si>
    <t>Утверждено</t>
  </si>
  <si>
    <t>Исполнено</t>
  </si>
  <si>
    <t>Отчет о распределении объема межбюджетных трансфертов бюджетам муниципальных образований - поселений за 2019 год</t>
  </si>
  <si>
    <t xml:space="preserve">Субсидия в рамках муниципальной программы "Развитие туризма в Устьянском районе на 2014-2020 годы" на разработку проектно-сметной документации на Проектирование строительства парковки к туристическому объекту "Международный экспозиционно-выставочный центр "Задорье""  </t>
  </si>
  <si>
    <t xml:space="preserve"> Субсидия на обустройство плоскостных спортивных сооружений муниципальных образований </t>
  </si>
  <si>
    <t xml:space="preserve">Субсидия на обустройство объектов городской инфраструктуры, парковых и рекреационных зон муниципальных образований </t>
  </si>
  <si>
    <t>Cубсидия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</si>
  <si>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Субсидия на ремонт автомобильных дорог общего пользования местного значения в муниципальных районах и городских округах Архангельской области</t>
  </si>
  <si>
    <r>
      <t xml:space="preserve">Распределение иных межбюджетных трансфертов на содержание, ремонт и обустройство автомобильных общего пользования местного значения </t>
    </r>
    <r>
      <rPr>
        <b/>
        <sz val="10"/>
        <rFont val="Arial"/>
        <family val="2"/>
      </rPr>
      <t>в границах</t>
    </r>
    <r>
      <rPr>
        <sz val="10"/>
        <rFont val="Arial"/>
        <family val="2"/>
      </rPr>
      <t xml:space="preserve"> населенных пунктов, включая обеспечение безопасности дорожного движения на них</t>
    </r>
  </si>
  <si>
    <r>
      <t>Распределение иных межбюджетных трансфертов на содержание,  ремонт и обустройство автомобильных дорог общего пользования местного значения</t>
    </r>
    <r>
      <rPr>
        <b/>
        <sz val="10"/>
        <rFont val="Arial"/>
        <family val="2"/>
      </rPr>
      <t xml:space="preserve"> вне границ </t>
    </r>
    <r>
      <rPr>
        <sz val="10"/>
        <rFont val="Arial"/>
        <family val="2"/>
      </rPr>
      <t>населенных пунктов в границах муниципального района, включая обеспечение безопасности дорожного движения на них</t>
    </r>
  </si>
  <si>
    <r>
      <t xml:space="preserve">Распределение иных межбюджетных трансфертов на гашение кредиторской задолженности прошлых лет, связанной с финансовым обеспечением дорожной деятельности </t>
    </r>
    <r>
      <rPr>
        <b/>
        <sz val="10"/>
        <rFont val="Arial"/>
        <family val="2"/>
      </rPr>
      <t xml:space="preserve">вне границ </t>
    </r>
    <r>
      <rPr>
        <sz val="10"/>
        <rFont val="Arial"/>
        <family val="2"/>
      </rPr>
      <t>населенных пунктов в границах муниципального района, включая обеспечение безопасности движения на них</t>
    </r>
  </si>
  <si>
    <t>Распределение иных межбюджетных трансфертов на гашение кредиторской задолженности прошлых лет,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движения на них</t>
  </si>
  <si>
    <t xml:space="preserve">Распределение иных межбюджетных трансфертов бюджетам муниципальных образований по передаваемым полномочиям на содержание кладбищ МО "Устьянский муниципальный район" </t>
  </si>
  <si>
    <t>Субсидия на развитие территориального общественного самоуправления</t>
  </si>
  <si>
    <t>Распределение иных межбюджетных трансфертов бюджетам муниципальных образований-поселений Устьянского района по передаваемым полномочиям по организации в границах поселения электро-,тепло-,газо-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</si>
  <si>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Субсидия в рамках муниципальной программы "Устойчивое развитие сельских территорий на 2018-2020 годы" на реализацию мероприятий по устойчивому развитию сельских территорий </t>
  </si>
  <si>
    <t>Иные межбюдженые трансферты для выплаты грантов бюджетам муниципальных образований в целях содействия достижению и (или) поощрения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</si>
  <si>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 xml:space="preserve">Субсидия бюджетам городских поселений, входящих в состав муниципального образования "Устьянский муниципальный район" в соответствии с пунктом 2 Порядка формирования и использования бюджетных ассигнований муниципального дорожного фонда муниципального образования "Устьянский муниципальный район"                                                  </t>
  </si>
  <si>
    <t>рублей</t>
  </si>
  <si>
    <t xml:space="preserve">Приложение № 11     к решению сессии шестого созыва   Собрания депутатов №235  от 26  июня  2020 года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</si>
</sst>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39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Border="1" applyAlignment="1">
      <alignment horizontal="right"/>
    </xf>
    <xf numFmtId="43" fontId="0" fillId="0" borderId="0" xfId="0" applyNumberFormat="1" applyFont="1" applyAlignment="1">
      <alignment/>
    </xf>
    <xf numFmtId="0" fontId="1" fillId="0" borderId="10" xfId="0" applyFont="1" applyFill="1" applyBorder="1" applyAlignment="1">
      <alignment/>
    </xf>
    <xf numFmtId="179" fontId="0" fillId="0" borderId="0" xfId="0" applyNumberFormat="1" applyFont="1" applyAlignment="1">
      <alignment/>
    </xf>
    <xf numFmtId="179" fontId="0" fillId="0" borderId="11" xfId="58" applyFont="1" applyFill="1" applyBorder="1" applyAlignment="1">
      <alignment/>
    </xf>
    <xf numFmtId="179" fontId="0" fillId="0" borderId="10" xfId="58" applyFont="1" applyFill="1" applyBorder="1" applyAlignment="1">
      <alignment/>
    </xf>
    <xf numFmtId="179" fontId="0" fillId="0" borderId="10" xfId="58" applyFont="1" applyFill="1" applyBorder="1" applyAlignment="1">
      <alignment horizontal="right"/>
    </xf>
    <xf numFmtId="179" fontId="0" fillId="0" borderId="10" xfId="58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79" fontId="0" fillId="0" borderId="11" xfId="58" applyFont="1" applyFill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center"/>
    </xf>
    <xf numFmtId="179" fontId="1" fillId="18" borderId="10" xfId="0" applyNumberFormat="1" applyFont="1" applyFill="1" applyBorder="1" applyAlignment="1">
      <alignment/>
    </xf>
    <xf numFmtId="4" fontId="1" fillId="18" borderId="13" xfId="0" applyNumberFormat="1" applyFont="1" applyFill="1" applyBorder="1" applyAlignment="1">
      <alignment horizontal="right"/>
    </xf>
    <xf numFmtId="4" fontId="1" fillId="18" borderId="14" xfId="0" applyNumberFormat="1" applyFont="1" applyFill="1" applyBorder="1" applyAlignment="1">
      <alignment horizontal="right"/>
    </xf>
    <xf numFmtId="4" fontId="1" fillId="18" borderId="15" xfId="0" applyNumberFormat="1" applyFont="1" applyFill="1" applyBorder="1" applyAlignment="1">
      <alignment horizontal="right"/>
    </xf>
    <xf numFmtId="4" fontId="1" fillId="18" borderId="12" xfId="0" applyNumberFormat="1" applyFont="1" applyFill="1" applyBorder="1" applyAlignment="1">
      <alignment horizontal="right"/>
    </xf>
    <xf numFmtId="4" fontId="1" fillId="0" borderId="15" xfId="0" applyNumberFormat="1" applyFont="1" applyBorder="1" applyAlignment="1">
      <alignment horizontal="center"/>
    </xf>
    <xf numFmtId="179" fontId="0" fillId="0" borderId="16" xfId="58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0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3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23</xdr:row>
      <xdr:rowOff>133350</xdr:rowOff>
    </xdr:from>
    <xdr:ext cx="76200" cy="0"/>
    <xdr:sp>
      <xdr:nvSpPr>
        <xdr:cNvPr id="1" name="Text Box 1"/>
        <xdr:cNvSpPr txBox="1">
          <a:spLocks noChangeArrowheads="1"/>
        </xdr:cNvSpPr>
      </xdr:nvSpPr>
      <xdr:spPr>
        <a:xfrm>
          <a:off x="18840450" y="78867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133350</xdr:rowOff>
    </xdr:from>
    <xdr:ext cx="76200" cy="0"/>
    <xdr:sp>
      <xdr:nvSpPr>
        <xdr:cNvPr id="2" name="Text Box 2"/>
        <xdr:cNvSpPr txBox="1">
          <a:spLocks noChangeArrowheads="1"/>
        </xdr:cNvSpPr>
      </xdr:nvSpPr>
      <xdr:spPr>
        <a:xfrm>
          <a:off x="18840450" y="78867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133350</xdr:rowOff>
    </xdr:from>
    <xdr:ext cx="76200" cy="0"/>
    <xdr:sp>
      <xdr:nvSpPr>
        <xdr:cNvPr id="3" name="Text Box 3"/>
        <xdr:cNvSpPr txBox="1">
          <a:spLocks noChangeArrowheads="1"/>
        </xdr:cNvSpPr>
      </xdr:nvSpPr>
      <xdr:spPr>
        <a:xfrm>
          <a:off x="18840450" y="78867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133350</xdr:rowOff>
    </xdr:from>
    <xdr:ext cx="76200" cy="0"/>
    <xdr:sp>
      <xdr:nvSpPr>
        <xdr:cNvPr id="4" name="Text Box 1"/>
        <xdr:cNvSpPr txBox="1">
          <a:spLocks noChangeArrowheads="1"/>
        </xdr:cNvSpPr>
      </xdr:nvSpPr>
      <xdr:spPr>
        <a:xfrm>
          <a:off x="18840450" y="78867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133350</xdr:rowOff>
    </xdr:from>
    <xdr:ext cx="76200" cy="0"/>
    <xdr:sp>
      <xdr:nvSpPr>
        <xdr:cNvPr id="5" name="Text Box 2"/>
        <xdr:cNvSpPr txBox="1">
          <a:spLocks noChangeArrowheads="1"/>
        </xdr:cNvSpPr>
      </xdr:nvSpPr>
      <xdr:spPr>
        <a:xfrm>
          <a:off x="18840450" y="78867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133350</xdr:rowOff>
    </xdr:from>
    <xdr:ext cx="76200" cy="0"/>
    <xdr:sp>
      <xdr:nvSpPr>
        <xdr:cNvPr id="6" name="Text Box 3"/>
        <xdr:cNvSpPr txBox="1">
          <a:spLocks noChangeArrowheads="1"/>
        </xdr:cNvSpPr>
      </xdr:nvSpPr>
      <xdr:spPr>
        <a:xfrm>
          <a:off x="18840450" y="78867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133350</xdr:rowOff>
    </xdr:from>
    <xdr:ext cx="76200" cy="0"/>
    <xdr:sp>
      <xdr:nvSpPr>
        <xdr:cNvPr id="7" name="Text Box 1"/>
        <xdr:cNvSpPr txBox="1">
          <a:spLocks noChangeArrowheads="1"/>
        </xdr:cNvSpPr>
      </xdr:nvSpPr>
      <xdr:spPr>
        <a:xfrm>
          <a:off x="18840450" y="78867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133350</xdr:rowOff>
    </xdr:from>
    <xdr:ext cx="76200" cy="0"/>
    <xdr:sp>
      <xdr:nvSpPr>
        <xdr:cNvPr id="8" name="Text Box 2"/>
        <xdr:cNvSpPr txBox="1">
          <a:spLocks noChangeArrowheads="1"/>
        </xdr:cNvSpPr>
      </xdr:nvSpPr>
      <xdr:spPr>
        <a:xfrm>
          <a:off x="18840450" y="78867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133350</xdr:rowOff>
    </xdr:from>
    <xdr:ext cx="76200" cy="0"/>
    <xdr:sp>
      <xdr:nvSpPr>
        <xdr:cNvPr id="9" name="Text Box 3"/>
        <xdr:cNvSpPr txBox="1">
          <a:spLocks noChangeArrowheads="1"/>
        </xdr:cNvSpPr>
      </xdr:nvSpPr>
      <xdr:spPr>
        <a:xfrm>
          <a:off x="18840450" y="78867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8"/>
  <sheetViews>
    <sheetView tabSelected="1" view="pageBreakPreview" zoomScale="60" zoomScalePageLayoutView="0" workbookViewId="0" topLeftCell="A1">
      <pane xSplit="1" topLeftCell="B1" activePane="topRight" state="frozen"/>
      <selection pane="topLeft" activeCell="A1" sqref="A1"/>
      <selection pane="topRight" activeCell="D3" sqref="D3"/>
    </sheetView>
  </sheetViews>
  <sheetFormatPr defaultColWidth="9.140625" defaultRowHeight="12.75"/>
  <cols>
    <col min="1" max="1" width="22.7109375" style="0" customWidth="1"/>
    <col min="2" max="2" width="14.28125" style="0" customWidth="1"/>
    <col min="3" max="3" width="13.7109375" style="0" customWidth="1"/>
    <col min="4" max="4" width="15.7109375" style="0" customWidth="1"/>
    <col min="5" max="5" width="15.28125" style="0" customWidth="1"/>
    <col min="6" max="6" width="16.00390625" style="0" customWidth="1"/>
    <col min="7" max="7" width="15.140625" style="0" customWidth="1"/>
    <col min="8" max="8" width="16.140625" style="0" customWidth="1"/>
    <col min="9" max="9" width="16.00390625" style="0" customWidth="1"/>
    <col min="10" max="11" width="15.00390625" style="0" customWidth="1"/>
    <col min="12" max="12" width="17.421875" style="0" customWidth="1"/>
    <col min="13" max="13" width="16.140625" style="0" customWidth="1"/>
    <col min="14" max="15" width="15.140625" style="0" customWidth="1"/>
    <col min="16" max="16" width="20.8515625" style="0" customWidth="1"/>
    <col min="17" max="17" width="22.8515625" style="0" customWidth="1"/>
    <col min="18" max="18" width="15.28125" style="0" customWidth="1"/>
    <col min="19" max="19" width="14.00390625" style="0" customWidth="1"/>
    <col min="20" max="20" width="15.7109375" style="0" customWidth="1"/>
    <col min="21" max="21" width="13.8515625" style="0" customWidth="1"/>
    <col min="22" max="22" width="15.7109375" style="0" customWidth="1"/>
    <col min="23" max="23" width="13.8515625" style="0" customWidth="1"/>
    <col min="24" max="24" width="16.28125" style="0" customWidth="1"/>
    <col min="25" max="25" width="14.28125" style="0" customWidth="1"/>
    <col min="26" max="26" width="15.7109375" style="0" customWidth="1"/>
    <col min="27" max="27" width="13.8515625" style="0" customWidth="1"/>
    <col min="28" max="28" width="15.7109375" style="0" hidden="1" customWidth="1"/>
    <col min="29" max="29" width="13.8515625" style="0" hidden="1" customWidth="1"/>
    <col min="30" max="30" width="14.140625" style="0" customWidth="1"/>
    <col min="31" max="31" width="14.57421875" style="0" customWidth="1"/>
    <col min="32" max="32" width="17.28125" style="0" customWidth="1"/>
    <col min="33" max="33" width="15.57421875" style="0" customWidth="1"/>
    <col min="34" max="34" width="25.8515625" style="0" customWidth="1"/>
    <col min="35" max="35" width="23.57421875" style="0" customWidth="1"/>
    <col min="36" max="36" width="16.7109375" style="0" customWidth="1"/>
    <col min="37" max="37" width="17.57421875" style="0" customWidth="1"/>
    <col min="38" max="38" width="14.421875" style="0" customWidth="1"/>
    <col min="39" max="39" width="14.7109375" style="0" customWidth="1"/>
    <col min="40" max="40" width="14.00390625" style="0" customWidth="1"/>
    <col min="41" max="41" width="13.421875" style="0" customWidth="1"/>
    <col min="42" max="42" width="13.8515625" style="0" customWidth="1"/>
    <col min="43" max="43" width="14.140625" style="0" customWidth="1"/>
    <col min="44" max="47" width="15.00390625" style="0" customWidth="1"/>
    <col min="48" max="48" width="15.28125" style="0" customWidth="1"/>
    <col min="49" max="49" width="13.8515625" style="0" customWidth="1"/>
  </cols>
  <sheetData>
    <row r="1" spans="2:48" s="4" customFormat="1" ht="53.25" customHeight="1">
      <c r="B1" s="40" t="s">
        <v>45</v>
      </c>
      <c r="C1" s="40"/>
      <c r="D1" s="40"/>
      <c r="AV1" s="5"/>
    </row>
    <row r="2" spans="10:48" s="4" customFormat="1" ht="12.75"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0"/>
    </row>
    <row r="3" spans="10:48" s="4" customFormat="1" ht="42.75" customHeight="1"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</row>
    <row r="4" spans="2:48" s="4" customFormat="1" ht="42.75" customHeight="1">
      <c r="B4" s="43" t="s">
        <v>28</v>
      </c>
      <c r="C4" s="43"/>
      <c r="D4" s="43"/>
      <c r="E4" s="43"/>
      <c r="F4" s="43"/>
      <c r="G4" s="43"/>
      <c r="H4" s="43"/>
      <c r="I4" s="43"/>
      <c r="J4" s="4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43"/>
      <c r="AN4" s="43"/>
      <c r="AO4" s="43"/>
      <c r="AP4" s="43"/>
      <c r="AQ4" s="43"/>
      <c r="AR4" s="43"/>
      <c r="AS4" s="43"/>
      <c r="AT4" s="45"/>
      <c r="AU4" s="40"/>
      <c r="AV4" s="40"/>
    </row>
    <row r="5" s="4" customFormat="1" ht="12.75">
      <c r="AW5" s="35" t="s">
        <v>44</v>
      </c>
    </row>
    <row r="6" spans="1:49" s="7" customFormat="1" ht="181.5" customHeight="1">
      <c r="A6" s="6" t="s">
        <v>0</v>
      </c>
      <c r="B6" s="36" t="s">
        <v>1</v>
      </c>
      <c r="C6" s="38"/>
      <c r="D6" s="36" t="s">
        <v>23</v>
      </c>
      <c r="E6" s="38"/>
      <c r="F6" s="36" t="s">
        <v>20</v>
      </c>
      <c r="G6" s="38"/>
      <c r="H6" s="36" t="s">
        <v>21</v>
      </c>
      <c r="I6" s="38"/>
      <c r="J6" s="36" t="s">
        <v>2</v>
      </c>
      <c r="K6" s="38"/>
      <c r="L6" s="36" t="s">
        <v>34</v>
      </c>
      <c r="M6" s="38"/>
      <c r="N6" s="36" t="s">
        <v>35</v>
      </c>
      <c r="O6" s="38"/>
      <c r="P6" s="36" t="s">
        <v>36</v>
      </c>
      <c r="Q6" s="38"/>
      <c r="R6" s="36" t="s">
        <v>37</v>
      </c>
      <c r="S6" s="38"/>
      <c r="T6" s="36" t="s">
        <v>32</v>
      </c>
      <c r="U6" s="38"/>
      <c r="V6" s="36" t="s">
        <v>31</v>
      </c>
      <c r="W6" s="38"/>
      <c r="X6" s="36" t="s">
        <v>38</v>
      </c>
      <c r="Y6" s="38"/>
      <c r="Z6" s="36" t="s">
        <v>39</v>
      </c>
      <c r="AA6" s="38"/>
      <c r="AB6" s="36"/>
      <c r="AC6" s="38"/>
      <c r="AD6" s="36" t="s">
        <v>30</v>
      </c>
      <c r="AE6" s="39"/>
      <c r="AF6" s="41" t="s">
        <v>40</v>
      </c>
      <c r="AG6" s="42"/>
      <c r="AH6" s="36" t="s">
        <v>29</v>
      </c>
      <c r="AI6" s="38"/>
      <c r="AJ6" s="36" t="s">
        <v>41</v>
      </c>
      <c r="AK6" s="37"/>
      <c r="AL6" s="36" t="s">
        <v>42</v>
      </c>
      <c r="AM6" s="38"/>
      <c r="AN6" s="36" t="s">
        <v>33</v>
      </c>
      <c r="AO6" s="38"/>
      <c r="AP6" s="36" t="s">
        <v>43</v>
      </c>
      <c r="AQ6" s="38"/>
      <c r="AR6" s="36" t="s">
        <v>24</v>
      </c>
      <c r="AS6" s="38"/>
      <c r="AT6" s="36" t="s">
        <v>25</v>
      </c>
      <c r="AU6" s="38"/>
      <c r="AV6" s="36" t="s">
        <v>22</v>
      </c>
      <c r="AW6" s="38"/>
    </row>
    <row r="7" spans="1:49" s="4" customFormat="1" ht="16.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9"/>
      <c r="AG7" s="9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</row>
    <row r="8" spans="1:49" s="7" customFormat="1" ht="23.25" customHeight="1">
      <c r="A8" s="6"/>
      <c r="B8" s="8" t="s">
        <v>26</v>
      </c>
      <c r="C8" s="8" t="s">
        <v>27</v>
      </c>
      <c r="D8" s="8" t="s">
        <v>26</v>
      </c>
      <c r="E8" s="8" t="s">
        <v>27</v>
      </c>
      <c r="F8" s="8" t="s">
        <v>26</v>
      </c>
      <c r="G8" s="8" t="s">
        <v>27</v>
      </c>
      <c r="H8" s="8" t="s">
        <v>26</v>
      </c>
      <c r="I8" s="8" t="s">
        <v>27</v>
      </c>
      <c r="J8" s="8" t="s">
        <v>26</v>
      </c>
      <c r="K8" s="8" t="s">
        <v>27</v>
      </c>
      <c r="L8" s="8" t="s">
        <v>26</v>
      </c>
      <c r="M8" s="8" t="s">
        <v>27</v>
      </c>
      <c r="N8" s="8" t="s">
        <v>26</v>
      </c>
      <c r="O8" s="8" t="s">
        <v>27</v>
      </c>
      <c r="P8" s="8" t="s">
        <v>26</v>
      </c>
      <c r="Q8" s="8" t="s">
        <v>27</v>
      </c>
      <c r="R8" s="8" t="s">
        <v>26</v>
      </c>
      <c r="S8" s="8" t="s">
        <v>27</v>
      </c>
      <c r="T8" s="8" t="s">
        <v>26</v>
      </c>
      <c r="U8" s="8" t="s">
        <v>27</v>
      </c>
      <c r="V8" s="8" t="s">
        <v>26</v>
      </c>
      <c r="W8" s="8" t="s">
        <v>27</v>
      </c>
      <c r="X8" s="8" t="s">
        <v>26</v>
      </c>
      <c r="Y8" s="8" t="s">
        <v>27</v>
      </c>
      <c r="Z8" s="8" t="s">
        <v>26</v>
      </c>
      <c r="AA8" s="8" t="s">
        <v>27</v>
      </c>
      <c r="AB8" s="8" t="s">
        <v>26</v>
      </c>
      <c r="AC8" s="8" t="s">
        <v>27</v>
      </c>
      <c r="AD8" s="21" t="s">
        <v>26</v>
      </c>
      <c r="AE8" s="21" t="s">
        <v>27</v>
      </c>
      <c r="AF8" s="8" t="s">
        <v>26</v>
      </c>
      <c r="AG8" s="8" t="s">
        <v>27</v>
      </c>
      <c r="AH8" s="8" t="s">
        <v>26</v>
      </c>
      <c r="AI8" s="8" t="s">
        <v>27</v>
      </c>
      <c r="AJ8" s="8" t="s">
        <v>26</v>
      </c>
      <c r="AK8" s="8" t="s">
        <v>27</v>
      </c>
      <c r="AL8" s="8" t="s">
        <v>26</v>
      </c>
      <c r="AM8" s="8" t="s">
        <v>27</v>
      </c>
      <c r="AN8" s="8" t="s">
        <v>26</v>
      </c>
      <c r="AO8" s="8" t="s">
        <v>27</v>
      </c>
      <c r="AP8" s="8" t="s">
        <v>26</v>
      </c>
      <c r="AQ8" s="8" t="s">
        <v>27</v>
      </c>
      <c r="AR8" s="8" t="s">
        <v>26</v>
      </c>
      <c r="AS8" s="8" t="s">
        <v>27</v>
      </c>
      <c r="AT8" s="8" t="s">
        <v>26</v>
      </c>
      <c r="AU8" s="8" t="s">
        <v>27</v>
      </c>
      <c r="AV8" s="8" t="s">
        <v>26</v>
      </c>
      <c r="AW8" s="8" t="s">
        <v>27</v>
      </c>
    </row>
    <row r="9" spans="1:49" s="4" customFormat="1" ht="15" customHeight="1">
      <c r="A9" s="11" t="s">
        <v>3</v>
      </c>
      <c r="B9" s="24">
        <v>257500</v>
      </c>
      <c r="C9" s="24">
        <v>257500</v>
      </c>
      <c r="D9" s="24">
        <v>6188020</v>
      </c>
      <c r="E9" s="24">
        <v>6188020</v>
      </c>
      <c r="F9" s="18">
        <v>0</v>
      </c>
      <c r="G9" s="18">
        <v>0</v>
      </c>
      <c r="H9" s="24">
        <v>62500</v>
      </c>
      <c r="I9" s="24">
        <v>62500</v>
      </c>
      <c r="J9" s="24">
        <v>108100</v>
      </c>
      <c r="K9" s="24">
        <v>108100</v>
      </c>
      <c r="L9" s="24">
        <f>1107068.7</f>
        <v>1107068.7</v>
      </c>
      <c r="M9" s="24">
        <f>1056177</f>
        <v>1056177</v>
      </c>
      <c r="N9" s="24">
        <v>61679</v>
      </c>
      <c r="O9" s="24">
        <f>61679</f>
        <v>61679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29128.14</v>
      </c>
      <c r="Y9" s="18">
        <v>29128.14</v>
      </c>
      <c r="Z9" s="18">
        <v>68434</v>
      </c>
      <c r="AA9" s="18">
        <v>68434</v>
      </c>
      <c r="AB9" s="18"/>
      <c r="AC9" s="18"/>
      <c r="AD9" s="18">
        <v>0</v>
      </c>
      <c r="AE9" s="18">
        <v>0</v>
      </c>
      <c r="AF9" s="18">
        <v>158445</v>
      </c>
      <c r="AG9" s="18">
        <v>158445</v>
      </c>
      <c r="AH9" s="22">
        <v>4495000</v>
      </c>
      <c r="AI9" s="19">
        <v>4495000</v>
      </c>
      <c r="AJ9" s="18">
        <v>0</v>
      </c>
      <c r="AK9" s="18">
        <v>0</v>
      </c>
      <c r="AL9" s="18">
        <v>0</v>
      </c>
      <c r="AM9" s="18">
        <v>0</v>
      </c>
      <c r="AN9" s="18">
        <v>0</v>
      </c>
      <c r="AO9" s="18">
        <v>0</v>
      </c>
      <c r="AP9" s="18">
        <v>0</v>
      </c>
      <c r="AQ9" s="18">
        <v>0</v>
      </c>
      <c r="AR9" s="12">
        <v>300000</v>
      </c>
      <c r="AS9" s="12">
        <v>300000</v>
      </c>
      <c r="AT9" s="12"/>
      <c r="AU9" s="12"/>
      <c r="AV9" s="12">
        <f>B9+D9+F9+H9+J9+L9+N9+P9+R9+T9+V9+X9+Z9+AD9+AF9+AH9+AJ9+AL9+AN9+AP9+AR9+AT9</f>
        <v>12835874.84</v>
      </c>
      <c r="AW9" s="12">
        <f>C9+E9+G9+I9+K9+M9+O9+Q9+S9+U9+W9+Y9+AA9+AE9+AG9+AI9+AK9+AM9+AO9+AQ9+AS9+AU9</f>
        <v>12784983.14</v>
      </c>
    </row>
    <row r="10" spans="1:49" s="4" customFormat="1" ht="15" customHeight="1">
      <c r="A10" s="11" t="s">
        <v>4</v>
      </c>
      <c r="B10" s="24">
        <v>168800</v>
      </c>
      <c r="C10" s="24">
        <v>168800</v>
      </c>
      <c r="D10" s="24">
        <v>728882</v>
      </c>
      <c r="E10" s="24">
        <v>728882</v>
      </c>
      <c r="F10" s="24">
        <v>1029412</v>
      </c>
      <c r="G10" s="24">
        <v>1029412</v>
      </c>
      <c r="H10" s="24">
        <v>62500</v>
      </c>
      <c r="I10" s="24">
        <v>62500</v>
      </c>
      <c r="J10" s="24">
        <v>108100</v>
      </c>
      <c r="K10" s="24">
        <v>108100</v>
      </c>
      <c r="L10" s="24">
        <f>903147.71</f>
        <v>903147.71</v>
      </c>
      <c r="M10" s="24">
        <f>665325.12</f>
        <v>665325.12</v>
      </c>
      <c r="N10" s="24">
        <v>706420</v>
      </c>
      <c r="O10" s="24">
        <v>568510.58</v>
      </c>
      <c r="P10" s="18">
        <v>0</v>
      </c>
      <c r="Q10" s="18">
        <v>0</v>
      </c>
      <c r="R10" s="24">
        <v>17236.29</v>
      </c>
      <c r="S10" s="24">
        <v>17236.29</v>
      </c>
      <c r="T10" s="18">
        <v>0</v>
      </c>
      <c r="U10" s="18">
        <v>0</v>
      </c>
      <c r="V10" s="18">
        <v>0</v>
      </c>
      <c r="W10" s="18">
        <v>0</v>
      </c>
      <c r="X10" s="18">
        <v>9247.03</v>
      </c>
      <c r="Y10" s="18">
        <v>9247.03</v>
      </c>
      <c r="Z10" s="18">
        <v>80000</v>
      </c>
      <c r="AA10" s="18">
        <v>80000</v>
      </c>
      <c r="AB10" s="18"/>
      <c r="AC10" s="18"/>
      <c r="AD10" s="18">
        <v>0</v>
      </c>
      <c r="AE10" s="18">
        <v>0</v>
      </c>
      <c r="AF10" s="18">
        <v>0</v>
      </c>
      <c r="AG10" s="18">
        <v>0</v>
      </c>
      <c r="AH10" s="18">
        <v>0</v>
      </c>
      <c r="AI10" s="18">
        <v>0</v>
      </c>
      <c r="AJ10" s="18">
        <v>0</v>
      </c>
      <c r="AK10" s="18">
        <v>0</v>
      </c>
      <c r="AL10" s="18">
        <v>0</v>
      </c>
      <c r="AM10" s="18">
        <v>0</v>
      </c>
      <c r="AN10" s="18">
        <v>0</v>
      </c>
      <c r="AO10" s="18">
        <v>0</v>
      </c>
      <c r="AP10" s="18">
        <v>0</v>
      </c>
      <c r="AQ10" s="18">
        <v>0</v>
      </c>
      <c r="AR10" s="12"/>
      <c r="AS10" s="12"/>
      <c r="AT10" s="12"/>
      <c r="AU10" s="12"/>
      <c r="AV10" s="12">
        <f aca="true" t="shared" si="0" ref="AV10:AV24">B10+D10+F10+H10+J10+L10+N10+P10+R10+T10+V10+X10+Z10+AD10+AF10+AH10+AJ10+AL10+AN10+AP10+AR10+AT10</f>
        <v>3813745.03</v>
      </c>
      <c r="AW10" s="12">
        <f aca="true" t="shared" si="1" ref="AW10:AW24">C10+E10+G10+I10+K10+M10+O10+Q10+S10+U10+W10+Y10+AA10+AE10+AG10+AI10+AK10+AM10+AO10+AQ10+AS10+AU10</f>
        <v>3438013.02</v>
      </c>
    </row>
    <row r="11" spans="1:49" s="4" customFormat="1" ht="15" customHeight="1">
      <c r="A11" s="11" t="s">
        <v>5</v>
      </c>
      <c r="B11" s="24">
        <v>107900</v>
      </c>
      <c r="C11" s="24">
        <v>107900</v>
      </c>
      <c r="D11" s="24">
        <v>515469</v>
      </c>
      <c r="E11" s="24">
        <v>515469</v>
      </c>
      <c r="F11" s="24">
        <v>721653</v>
      </c>
      <c r="G11" s="24">
        <v>721653</v>
      </c>
      <c r="H11" s="24">
        <v>62500</v>
      </c>
      <c r="I11" s="24">
        <v>62500</v>
      </c>
      <c r="J11" s="24">
        <v>108100</v>
      </c>
      <c r="K11" s="24">
        <v>108100</v>
      </c>
      <c r="L11" s="24">
        <f>747105+150000</f>
        <v>897105</v>
      </c>
      <c r="M11" s="24">
        <f>746056.5+150000</f>
        <v>896056.5</v>
      </c>
      <c r="N11" s="24">
        <v>191809</v>
      </c>
      <c r="O11" s="24">
        <v>191412.6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15257.6</v>
      </c>
      <c r="Y11" s="18">
        <v>15257.6</v>
      </c>
      <c r="Z11" s="18">
        <v>100000</v>
      </c>
      <c r="AA11" s="18">
        <v>100000</v>
      </c>
      <c r="AB11" s="18"/>
      <c r="AC11" s="18"/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  <c r="AJ11" s="18">
        <v>0</v>
      </c>
      <c r="AK11" s="18">
        <v>0</v>
      </c>
      <c r="AL11" s="18">
        <v>0</v>
      </c>
      <c r="AM11" s="18">
        <v>0</v>
      </c>
      <c r="AN11" s="18">
        <v>0</v>
      </c>
      <c r="AO11" s="18">
        <v>0</v>
      </c>
      <c r="AP11" s="18">
        <v>0</v>
      </c>
      <c r="AQ11" s="18">
        <v>0</v>
      </c>
      <c r="AR11" s="12"/>
      <c r="AS11" s="12"/>
      <c r="AT11" s="12">
        <v>92309</v>
      </c>
      <c r="AU11" s="12">
        <v>92309</v>
      </c>
      <c r="AV11" s="12">
        <f t="shared" si="0"/>
        <v>2812102.6</v>
      </c>
      <c r="AW11" s="12">
        <f t="shared" si="1"/>
        <v>2810657.7</v>
      </c>
    </row>
    <row r="12" spans="1:49" s="4" customFormat="1" ht="15" customHeight="1">
      <c r="A12" s="11" t="s">
        <v>6</v>
      </c>
      <c r="B12" s="24">
        <v>142500</v>
      </c>
      <c r="C12" s="24">
        <v>142500</v>
      </c>
      <c r="D12" s="24">
        <v>927266</v>
      </c>
      <c r="E12" s="24">
        <v>927266</v>
      </c>
      <c r="F12" s="24">
        <v>1088768</v>
      </c>
      <c r="G12" s="24">
        <v>1088768</v>
      </c>
      <c r="H12" s="24">
        <v>62500</v>
      </c>
      <c r="I12" s="24">
        <v>62500</v>
      </c>
      <c r="J12" s="24">
        <v>108100</v>
      </c>
      <c r="K12" s="24">
        <v>108100</v>
      </c>
      <c r="L12" s="24">
        <f>1002050</f>
        <v>1002050</v>
      </c>
      <c r="M12" s="24">
        <f>808991.92</f>
        <v>808991.92</v>
      </c>
      <c r="N12" s="24">
        <f>60000+423091</f>
        <v>483091</v>
      </c>
      <c r="O12" s="24">
        <v>60000</v>
      </c>
      <c r="P12" s="24">
        <v>84000</v>
      </c>
      <c r="Q12" s="24">
        <v>84000</v>
      </c>
      <c r="R12" s="24">
        <v>145966</v>
      </c>
      <c r="S12" s="24">
        <v>145966</v>
      </c>
      <c r="T12" s="18">
        <v>0</v>
      </c>
      <c r="U12" s="18">
        <v>0</v>
      </c>
      <c r="V12" s="18">
        <v>0</v>
      </c>
      <c r="W12" s="18">
        <v>0</v>
      </c>
      <c r="X12" s="18">
        <v>20805.81</v>
      </c>
      <c r="Y12" s="18">
        <v>20805.81</v>
      </c>
      <c r="Z12" s="18">
        <v>150000</v>
      </c>
      <c r="AA12" s="18">
        <v>150000</v>
      </c>
      <c r="AB12" s="18"/>
      <c r="AC12" s="18"/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18">
        <v>0</v>
      </c>
      <c r="AK12" s="18">
        <v>0</v>
      </c>
      <c r="AL12" s="18">
        <v>0</v>
      </c>
      <c r="AM12" s="18">
        <v>0</v>
      </c>
      <c r="AN12" s="18">
        <v>0</v>
      </c>
      <c r="AO12" s="18">
        <v>0</v>
      </c>
      <c r="AP12" s="18">
        <v>0</v>
      </c>
      <c r="AQ12" s="18">
        <v>0</v>
      </c>
      <c r="AR12" s="12"/>
      <c r="AS12" s="12"/>
      <c r="AT12" s="12">
        <v>272807.6</v>
      </c>
      <c r="AU12" s="12">
        <v>272807.6</v>
      </c>
      <c r="AV12" s="12">
        <f t="shared" si="0"/>
        <v>4487854.41</v>
      </c>
      <c r="AW12" s="12">
        <f t="shared" si="1"/>
        <v>3871705.33</v>
      </c>
    </row>
    <row r="13" spans="1:50" s="4" customFormat="1" ht="15" customHeight="1">
      <c r="A13" s="11" t="s">
        <v>7</v>
      </c>
      <c r="B13" s="24">
        <v>451400</v>
      </c>
      <c r="C13" s="24">
        <v>451400</v>
      </c>
      <c r="D13" s="18">
        <v>0</v>
      </c>
      <c r="E13" s="18">
        <v>0</v>
      </c>
      <c r="F13" s="24">
        <v>2896251</v>
      </c>
      <c r="G13" s="24">
        <v>2896251</v>
      </c>
      <c r="H13" s="24">
        <v>62500</v>
      </c>
      <c r="I13" s="24">
        <v>62500</v>
      </c>
      <c r="J13" s="24">
        <v>370900</v>
      </c>
      <c r="K13" s="24">
        <v>370900</v>
      </c>
      <c r="L13" s="24">
        <f>949094</f>
        <v>949094</v>
      </c>
      <c r="M13" s="24">
        <f>884513.31</f>
        <v>884513.31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1722141.46</v>
      </c>
      <c r="U13" s="18">
        <v>1722141.46</v>
      </c>
      <c r="V13" s="18">
        <v>547548</v>
      </c>
      <c r="W13" s="18">
        <v>547548</v>
      </c>
      <c r="X13" s="18">
        <v>0</v>
      </c>
      <c r="Y13" s="18">
        <v>0</v>
      </c>
      <c r="Z13" s="18">
        <v>134740</v>
      </c>
      <c r="AA13" s="18">
        <v>134740</v>
      </c>
      <c r="AB13" s="18"/>
      <c r="AC13" s="18"/>
      <c r="AD13" s="12">
        <v>1585758</v>
      </c>
      <c r="AE13" s="12">
        <v>1585758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18">
        <v>0</v>
      </c>
      <c r="AR13" s="12"/>
      <c r="AS13" s="12"/>
      <c r="AT13" s="12"/>
      <c r="AU13" s="12"/>
      <c r="AV13" s="12">
        <f t="shared" si="0"/>
        <v>8720332.46</v>
      </c>
      <c r="AW13" s="12">
        <f t="shared" si="1"/>
        <v>8655751.77</v>
      </c>
      <c r="AX13" s="13"/>
    </row>
    <row r="14" spans="1:49" s="4" customFormat="1" ht="15" customHeight="1">
      <c r="A14" s="11" t="s">
        <v>8</v>
      </c>
      <c r="B14" s="24">
        <v>88600</v>
      </c>
      <c r="C14" s="24">
        <v>88600</v>
      </c>
      <c r="D14" s="24">
        <v>1184156</v>
      </c>
      <c r="E14" s="24">
        <v>1184156</v>
      </c>
      <c r="F14" s="24">
        <v>735640</v>
      </c>
      <c r="G14" s="24">
        <v>735640</v>
      </c>
      <c r="H14" s="24">
        <v>62500</v>
      </c>
      <c r="I14" s="24">
        <v>62500</v>
      </c>
      <c r="J14" s="24">
        <v>108100</v>
      </c>
      <c r="K14" s="24">
        <v>108100</v>
      </c>
      <c r="L14" s="24">
        <f>687042</f>
        <v>687042</v>
      </c>
      <c r="M14" s="24">
        <f>687042</f>
        <v>687042</v>
      </c>
      <c r="N14" s="24">
        <v>404911</v>
      </c>
      <c r="O14" s="24">
        <v>404911</v>
      </c>
      <c r="P14" s="18">
        <v>0</v>
      </c>
      <c r="Q14" s="18">
        <v>0</v>
      </c>
      <c r="R14" s="24">
        <v>35585.88</v>
      </c>
      <c r="S14" s="24">
        <v>35585.88</v>
      </c>
      <c r="T14" s="18">
        <v>0</v>
      </c>
      <c r="U14" s="18">
        <v>0</v>
      </c>
      <c r="V14" s="18">
        <v>0</v>
      </c>
      <c r="W14" s="18">
        <v>0</v>
      </c>
      <c r="X14" s="18">
        <v>18494.06</v>
      </c>
      <c r="Y14" s="18">
        <v>18494.06</v>
      </c>
      <c r="Z14" s="18">
        <v>140443</v>
      </c>
      <c r="AA14" s="18">
        <v>140443</v>
      </c>
      <c r="AB14" s="18"/>
      <c r="AC14" s="18"/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2"/>
      <c r="AS14" s="12"/>
      <c r="AT14" s="12"/>
      <c r="AU14" s="12"/>
      <c r="AV14" s="12">
        <f t="shared" si="0"/>
        <v>3465471.94</v>
      </c>
      <c r="AW14" s="12">
        <f t="shared" si="1"/>
        <v>3465471.94</v>
      </c>
    </row>
    <row r="15" spans="1:49" s="4" customFormat="1" ht="15" customHeight="1">
      <c r="A15" s="11" t="s">
        <v>9</v>
      </c>
      <c r="B15" s="24">
        <v>165600</v>
      </c>
      <c r="C15" s="24">
        <v>165600</v>
      </c>
      <c r="D15" s="24">
        <v>397759</v>
      </c>
      <c r="E15" s="24">
        <v>397759</v>
      </c>
      <c r="F15" s="24">
        <v>1318248</v>
      </c>
      <c r="G15" s="24">
        <v>1318248</v>
      </c>
      <c r="H15" s="24">
        <v>62500</v>
      </c>
      <c r="I15" s="24">
        <v>62500</v>
      </c>
      <c r="J15" s="24">
        <v>108100</v>
      </c>
      <c r="K15" s="24">
        <v>108100</v>
      </c>
      <c r="L15" s="24">
        <f>646502+200000</f>
        <v>846502</v>
      </c>
      <c r="M15" s="24">
        <f>398294.9+80000</f>
        <v>478294.9</v>
      </c>
      <c r="N15" s="24">
        <v>1241216</v>
      </c>
      <c r="O15" s="24">
        <v>1239888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14795.25</v>
      </c>
      <c r="Y15" s="18">
        <v>14795.25</v>
      </c>
      <c r="Z15" s="18">
        <v>100000</v>
      </c>
      <c r="AA15" s="18">
        <v>100000</v>
      </c>
      <c r="AB15" s="18"/>
      <c r="AC15" s="18"/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18">
        <v>0</v>
      </c>
      <c r="AP15" s="18">
        <v>0</v>
      </c>
      <c r="AQ15" s="18">
        <v>0</v>
      </c>
      <c r="AR15" s="12"/>
      <c r="AS15" s="12"/>
      <c r="AT15" s="12"/>
      <c r="AU15" s="12"/>
      <c r="AV15" s="12">
        <f t="shared" si="0"/>
        <v>4254720.25</v>
      </c>
      <c r="AW15" s="12">
        <f t="shared" si="1"/>
        <v>3885185.15</v>
      </c>
    </row>
    <row r="16" spans="1:49" s="4" customFormat="1" ht="15" customHeight="1">
      <c r="A16" s="11" t="s">
        <v>10</v>
      </c>
      <c r="B16" s="24">
        <v>160500</v>
      </c>
      <c r="C16" s="24">
        <v>160500</v>
      </c>
      <c r="D16" s="24">
        <v>335111</v>
      </c>
      <c r="E16" s="24">
        <v>335111</v>
      </c>
      <c r="F16" s="24">
        <v>450300</v>
      </c>
      <c r="G16" s="24">
        <v>450300</v>
      </c>
      <c r="H16" s="24">
        <v>62500</v>
      </c>
      <c r="I16" s="24">
        <v>62500</v>
      </c>
      <c r="J16" s="24">
        <v>108100</v>
      </c>
      <c r="K16" s="24">
        <v>108100</v>
      </c>
      <c r="L16" s="24">
        <f>1377190.69+35000</f>
        <v>1412190.69</v>
      </c>
      <c r="M16" s="24">
        <f>1330470.91+35000</f>
        <v>1365470.91</v>
      </c>
      <c r="N16" s="24">
        <f>1035830+95445.8-542771.69-95445.8-200000</f>
        <v>293058.3100000001</v>
      </c>
      <c r="O16" s="24">
        <f>50445.46+52681.06+42301.24+47195.58+95445.8+24953.09+3600.29+1872.9+10080+1872.91-95445.8+22242.5+17784.97</f>
        <v>275030</v>
      </c>
      <c r="P16" s="24">
        <v>95445.8</v>
      </c>
      <c r="Q16" s="24">
        <v>95445.8</v>
      </c>
      <c r="R16" s="24">
        <v>97987.2</v>
      </c>
      <c r="S16" s="24">
        <v>97987.2</v>
      </c>
      <c r="T16" s="18">
        <v>0</v>
      </c>
      <c r="U16" s="18">
        <v>0</v>
      </c>
      <c r="V16" s="18">
        <v>0</v>
      </c>
      <c r="W16" s="18">
        <v>0</v>
      </c>
      <c r="X16" s="18">
        <v>23117.57</v>
      </c>
      <c r="Y16" s="18">
        <v>23117.57</v>
      </c>
      <c r="Z16" s="18">
        <v>100000</v>
      </c>
      <c r="AA16" s="18">
        <v>100000</v>
      </c>
      <c r="AB16" s="18"/>
      <c r="AC16" s="18"/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2">
        <v>290000</v>
      </c>
      <c r="AK16" s="12">
        <v>290000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18">
        <v>0</v>
      </c>
      <c r="AR16" s="12"/>
      <c r="AS16" s="12"/>
      <c r="AT16" s="12">
        <v>200000</v>
      </c>
      <c r="AU16" s="12">
        <v>200000</v>
      </c>
      <c r="AV16" s="12">
        <f t="shared" si="0"/>
        <v>3628310.57</v>
      </c>
      <c r="AW16" s="12">
        <f t="shared" si="1"/>
        <v>3563562.48</v>
      </c>
    </row>
    <row r="17" spans="1:49" s="4" customFormat="1" ht="15" customHeight="1">
      <c r="A17" s="11" t="s">
        <v>11</v>
      </c>
      <c r="B17" s="24">
        <v>2892000</v>
      </c>
      <c r="C17" s="24">
        <v>2892000</v>
      </c>
      <c r="D17" s="18">
        <v>0</v>
      </c>
      <c r="E17" s="18">
        <v>0</v>
      </c>
      <c r="F17" s="18">
        <v>0</v>
      </c>
      <c r="G17" s="18">
        <v>0</v>
      </c>
      <c r="H17" s="24">
        <v>75000</v>
      </c>
      <c r="I17" s="24">
        <v>75000</v>
      </c>
      <c r="J17" s="24">
        <v>741800</v>
      </c>
      <c r="K17" s="24">
        <v>741800</v>
      </c>
      <c r="L17" s="18">
        <v>0</v>
      </c>
      <c r="M17" s="18">
        <v>0</v>
      </c>
      <c r="N17" s="24">
        <v>750366</v>
      </c>
      <c r="O17" s="24">
        <v>300571.84</v>
      </c>
      <c r="P17" s="18">
        <v>0</v>
      </c>
      <c r="Q17" s="18">
        <v>0</v>
      </c>
      <c r="R17" s="18">
        <v>0</v>
      </c>
      <c r="S17" s="18">
        <v>0</v>
      </c>
      <c r="T17" s="18">
        <v>5666937.85</v>
      </c>
      <c r="U17" s="18">
        <v>5666937.85</v>
      </c>
      <c r="V17" s="18">
        <v>0</v>
      </c>
      <c r="W17" s="18">
        <v>0</v>
      </c>
      <c r="X17" s="18">
        <v>0</v>
      </c>
      <c r="Y17" s="18">
        <v>0</v>
      </c>
      <c r="Z17" s="18">
        <v>140000</v>
      </c>
      <c r="AA17" s="18">
        <v>140000</v>
      </c>
      <c r="AB17" s="18"/>
      <c r="AC17" s="18"/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2">
        <v>780000</v>
      </c>
      <c r="AM17" s="12">
        <v>780000</v>
      </c>
      <c r="AN17" s="12">
        <v>18920771</v>
      </c>
      <c r="AO17" s="12">
        <v>18478955</v>
      </c>
      <c r="AP17" s="12">
        <f>295000+3976800</f>
        <v>4271800</v>
      </c>
      <c r="AQ17" s="12">
        <f>295000+1988400</f>
        <v>2283400</v>
      </c>
      <c r="AR17" s="16">
        <v>250000</v>
      </c>
      <c r="AS17" s="17">
        <v>250000</v>
      </c>
      <c r="AT17" s="12">
        <v>3500</v>
      </c>
      <c r="AU17" s="12">
        <v>3500</v>
      </c>
      <c r="AV17" s="12">
        <f t="shared" si="0"/>
        <v>34492174.85</v>
      </c>
      <c r="AW17" s="12">
        <f t="shared" si="1"/>
        <v>31612164.689999998</v>
      </c>
    </row>
    <row r="18" spans="1:49" s="4" customFormat="1" ht="15" customHeight="1">
      <c r="A18" s="11" t="s">
        <v>12</v>
      </c>
      <c r="B18" s="24">
        <v>55300</v>
      </c>
      <c r="C18" s="24">
        <v>55300</v>
      </c>
      <c r="D18" s="24">
        <v>1064755</v>
      </c>
      <c r="E18" s="24">
        <v>1064755</v>
      </c>
      <c r="F18" s="24">
        <v>97887</v>
      </c>
      <c r="G18" s="24">
        <v>97887</v>
      </c>
      <c r="H18" s="24">
        <v>62500</v>
      </c>
      <c r="I18" s="24">
        <v>62500</v>
      </c>
      <c r="J18" s="24">
        <v>108100</v>
      </c>
      <c r="K18" s="24">
        <v>108100</v>
      </c>
      <c r="L18" s="24">
        <f>340915+22972.87</f>
        <v>363887.87</v>
      </c>
      <c r="M18" s="24">
        <f>282134.75+22972.87</f>
        <v>305107.62</v>
      </c>
      <c r="N18" s="24">
        <v>26060</v>
      </c>
      <c r="O18" s="24">
        <v>25995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16644.65</v>
      </c>
      <c r="Y18" s="18">
        <v>16644.65</v>
      </c>
      <c r="Z18" s="18">
        <v>63450</v>
      </c>
      <c r="AA18" s="18">
        <v>63450</v>
      </c>
      <c r="AB18" s="18"/>
      <c r="AC18" s="18"/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0</v>
      </c>
      <c r="AQ18" s="18">
        <v>0</v>
      </c>
      <c r="AR18" s="12"/>
      <c r="AS18" s="12"/>
      <c r="AT18" s="12"/>
      <c r="AU18" s="12"/>
      <c r="AV18" s="12">
        <f t="shared" si="0"/>
        <v>1858584.52</v>
      </c>
      <c r="AW18" s="12">
        <f t="shared" si="1"/>
        <v>1799739.27</v>
      </c>
    </row>
    <row r="19" spans="1:49" s="4" customFormat="1" ht="15" customHeight="1">
      <c r="A19" s="11" t="s">
        <v>13</v>
      </c>
      <c r="B19" s="24">
        <v>87100</v>
      </c>
      <c r="C19" s="24">
        <v>87100</v>
      </c>
      <c r="D19" s="24">
        <v>1060119</v>
      </c>
      <c r="E19" s="24">
        <v>1060119</v>
      </c>
      <c r="F19" s="24">
        <v>545565</v>
      </c>
      <c r="G19" s="24">
        <v>545565</v>
      </c>
      <c r="H19" s="24">
        <v>62500</v>
      </c>
      <c r="I19" s="24">
        <v>62500</v>
      </c>
      <c r="J19" s="24">
        <v>108100</v>
      </c>
      <c r="K19" s="24">
        <v>108100</v>
      </c>
      <c r="L19" s="24">
        <f>728486+19000</f>
        <v>747486</v>
      </c>
      <c r="M19" s="24">
        <f>725919.54+19000</f>
        <v>744919.54</v>
      </c>
      <c r="N19" s="24">
        <v>316439</v>
      </c>
      <c r="O19" s="24">
        <v>316075.02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5548.19</v>
      </c>
      <c r="Y19" s="18">
        <v>5548.16</v>
      </c>
      <c r="Z19" s="18">
        <v>150000</v>
      </c>
      <c r="AA19" s="18">
        <v>150000</v>
      </c>
      <c r="AB19" s="18"/>
      <c r="AC19" s="18"/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16">
        <v>995572</v>
      </c>
      <c r="AS19" s="16">
        <v>556032</v>
      </c>
      <c r="AT19" s="12"/>
      <c r="AU19" s="12"/>
      <c r="AV19" s="12">
        <f t="shared" si="0"/>
        <v>4078429.19</v>
      </c>
      <c r="AW19" s="12">
        <f t="shared" si="1"/>
        <v>3635958.72</v>
      </c>
    </row>
    <row r="20" spans="1:49" s="4" customFormat="1" ht="15" customHeight="1">
      <c r="A20" s="11" t="s">
        <v>14</v>
      </c>
      <c r="B20" s="24">
        <v>231300</v>
      </c>
      <c r="C20" s="24">
        <v>231300</v>
      </c>
      <c r="D20" s="24">
        <v>331690</v>
      </c>
      <c r="E20" s="24">
        <v>331690</v>
      </c>
      <c r="F20" s="24">
        <v>924384</v>
      </c>
      <c r="G20" s="24">
        <v>924384</v>
      </c>
      <c r="H20" s="24">
        <v>62500</v>
      </c>
      <c r="I20" s="24">
        <v>62500</v>
      </c>
      <c r="J20" s="24">
        <v>108100</v>
      </c>
      <c r="K20" s="24">
        <v>108100</v>
      </c>
      <c r="L20" s="24">
        <f>983515+438520.25</f>
        <v>1422035.25</v>
      </c>
      <c r="M20" s="24">
        <f>969588.57+100000</f>
        <v>1069588.5699999998</v>
      </c>
      <c r="N20" s="24">
        <v>1420556</v>
      </c>
      <c r="O20" s="24">
        <v>711650.16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35601.06</v>
      </c>
      <c r="Y20" s="18">
        <v>35601.06</v>
      </c>
      <c r="Z20" s="18">
        <v>150000</v>
      </c>
      <c r="AA20" s="18">
        <v>150000</v>
      </c>
      <c r="AB20" s="18"/>
      <c r="AC20" s="18"/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18">
        <v>0</v>
      </c>
      <c r="AR20" s="12"/>
      <c r="AS20" s="12"/>
      <c r="AT20" s="12"/>
      <c r="AU20" s="12"/>
      <c r="AV20" s="12">
        <f t="shared" si="0"/>
        <v>4686166.31</v>
      </c>
      <c r="AW20" s="12">
        <f t="shared" si="1"/>
        <v>3624813.79</v>
      </c>
    </row>
    <row r="21" spans="1:49" s="4" customFormat="1" ht="15" customHeight="1">
      <c r="A21" s="11" t="s">
        <v>15</v>
      </c>
      <c r="B21" s="24">
        <v>78100</v>
      </c>
      <c r="C21" s="24">
        <v>78100</v>
      </c>
      <c r="D21" s="24">
        <v>910886</v>
      </c>
      <c r="E21" s="24">
        <v>910886</v>
      </c>
      <c r="F21" s="24">
        <v>556113</v>
      </c>
      <c r="G21" s="24">
        <v>556113</v>
      </c>
      <c r="H21" s="24">
        <v>62500</v>
      </c>
      <c r="I21" s="24">
        <v>62500</v>
      </c>
      <c r="J21" s="24">
        <v>108100</v>
      </c>
      <c r="K21" s="24">
        <v>108100</v>
      </c>
      <c r="L21" s="24">
        <f>415485</f>
        <v>415485</v>
      </c>
      <c r="M21" s="24">
        <f>344560</f>
        <v>344560</v>
      </c>
      <c r="N21" s="24">
        <v>215216</v>
      </c>
      <c r="O21" s="24">
        <v>215216</v>
      </c>
      <c r="P21" s="24">
        <v>1700</v>
      </c>
      <c r="Q21" s="24">
        <v>1700</v>
      </c>
      <c r="R21" s="24">
        <v>43900</v>
      </c>
      <c r="S21" s="24">
        <v>43900</v>
      </c>
      <c r="T21" s="18">
        <v>0</v>
      </c>
      <c r="U21" s="18">
        <v>0</v>
      </c>
      <c r="V21" s="18">
        <v>0</v>
      </c>
      <c r="W21" s="18">
        <v>0</v>
      </c>
      <c r="X21" s="18">
        <v>32364.6</v>
      </c>
      <c r="Y21" s="18">
        <v>32364.6</v>
      </c>
      <c r="Z21" s="18">
        <v>150000</v>
      </c>
      <c r="AA21" s="18">
        <v>150000</v>
      </c>
      <c r="AB21" s="18"/>
      <c r="AC21" s="18"/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2"/>
      <c r="AS21" s="12"/>
      <c r="AT21" s="12">
        <v>69360</v>
      </c>
      <c r="AU21" s="12">
        <v>69360</v>
      </c>
      <c r="AV21" s="12">
        <f t="shared" si="0"/>
        <v>2643724.6</v>
      </c>
      <c r="AW21" s="12">
        <f t="shared" si="1"/>
        <v>2572799.6</v>
      </c>
    </row>
    <row r="22" spans="1:49" s="4" customFormat="1" ht="15" customHeight="1">
      <c r="A22" s="11" t="s">
        <v>16</v>
      </c>
      <c r="B22" s="24">
        <v>171600</v>
      </c>
      <c r="C22" s="24">
        <v>171600</v>
      </c>
      <c r="D22" s="24">
        <v>275476</v>
      </c>
      <c r="E22" s="24">
        <v>275476</v>
      </c>
      <c r="F22" s="24">
        <v>954558</v>
      </c>
      <c r="G22" s="24">
        <v>954558</v>
      </c>
      <c r="H22" s="24">
        <v>62500</v>
      </c>
      <c r="I22" s="24">
        <v>62500</v>
      </c>
      <c r="J22" s="24">
        <v>108100</v>
      </c>
      <c r="K22" s="24">
        <v>108100</v>
      </c>
      <c r="L22" s="24">
        <f>716098+150000</f>
        <v>866098</v>
      </c>
      <c r="M22" s="24">
        <f>689440.87+150000</f>
        <v>839440.87</v>
      </c>
      <c r="N22" s="24">
        <v>921294</v>
      </c>
      <c r="O22" s="24">
        <v>758257.73</v>
      </c>
      <c r="P22" s="24">
        <v>25020</v>
      </c>
      <c r="Q22" s="24">
        <v>25020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19881.11</v>
      </c>
      <c r="Y22" s="18">
        <v>19881.11</v>
      </c>
      <c r="Z22" s="18">
        <v>144000</v>
      </c>
      <c r="AA22" s="18">
        <v>144000</v>
      </c>
      <c r="AB22" s="18"/>
      <c r="AC22" s="18"/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2"/>
      <c r="AS22" s="12"/>
      <c r="AT22" s="12"/>
      <c r="AU22" s="12"/>
      <c r="AV22" s="12">
        <f t="shared" si="0"/>
        <v>3548527.11</v>
      </c>
      <c r="AW22" s="12">
        <f t="shared" si="1"/>
        <v>3358833.71</v>
      </c>
    </row>
    <row r="23" spans="1:49" s="4" customFormat="1" ht="15" customHeight="1" thickBot="1">
      <c r="A23" s="11" t="s">
        <v>17</v>
      </c>
      <c r="B23" s="24">
        <v>74400</v>
      </c>
      <c r="C23" s="24">
        <v>74400</v>
      </c>
      <c r="D23" s="24">
        <v>864375</v>
      </c>
      <c r="E23" s="24">
        <v>864375</v>
      </c>
      <c r="F23" s="24">
        <v>569953</v>
      </c>
      <c r="G23" s="24">
        <v>569953</v>
      </c>
      <c r="H23" s="24">
        <v>62500</v>
      </c>
      <c r="I23" s="24">
        <v>62500</v>
      </c>
      <c r="J23" s="24">
        <v>108100</v>
      </c>
      <c r="K23" s="24">
        <v>108100</v>
      </c>
      <c r="L23" s="24">
        <f>396746.37</f>
        <v>396746.37</v>
      </c>
      <c r="M23" s="24">
        <f>341523.88</f>
        <v>341523.88</v>
      </c>
      <c r="N23" s="24">
        <v>46535</v>
      </c>
      <c r="O23" s="24">
        <v>46535</v>
      </c>
      <c r="P23" s="18">
        <v>0</v>
      </c>
      <c r="Q23" s="18">
        <v>0</v>
      </c>
      <c r="R23" s="24">
        <v>7049.63</v>
      </c>
      <c r="S23" s="24">
        <v>7049.63</v>
      </c>
      <c r="T23" s="18">
        <v>0</v>
      </c>
      <c r="U23" s="18">
        <v>0</v>
      </c>
      <c r="V23" s="18">
        <v>0</v>
      </c>
      <c r="W23" s="18">
        <v>0</v>
      </c>
      <c r="X23" s="18">
        <v>6935.27</v>
      </c>
      <c r="Y23" s="18">
        <v>6935.27</v>
      </c>
      <c r="Z23" s="31">
        <v>100000</v>
      </c>
      <c r="AA23" s="31">
        <v>100000</v>
      </c>
      <c r="AB23" s="18"/>
      <c r="AC23" s="18"/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2"/>
      <c r="AS23" s="12"/>
      <c r="AT23" s="12"/>
      <c r="AU23" s="12"/>
      <c r="AV23" s="12">
        <f t="shared" si="0"/>
        <v>2236594.27</v>
      </c>
      <c r="AW23" s="12">
        <f t="shared" si="1"/>
        <v>2181371.78</v>
      </c>
    </row>
    <row r="24" spans="1:49" s="4" customFormat="1" ht="15" customHeight="1" thickBot="1">
      <c r="A24" s="11" t="s">
        <v>18</v>
      </c>
      <c r="B24" s="24">
        <v>775200</v>
      </c>
      <c r="C24" s="24">
        <v>775200</v>
      </c>
      <c r="D24" s="18">
        <v>0</v>
      </c>
      <c r="E24" s="18">
        <v>0</v>
      </c>
      <c r="F24" s="24">
        <v>1835649</v>
      </c>
      <c r="G24" s="24">
        <v>1835649</v>
      </c>
      <c r="H24" s="24">
        <v>62500</v>
      </c>
      <c r="I24" s="24">
        <v>62500</v>
      </c>
      <c r="J24" s="24">
        <v>370900</v>
      </c>
      <c r="K24" s="24">
        <v>370900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1452270.79</v>
      </c>
      <c r="U24" s="18">
        <v>1452270.79</v>
      </c>
      <c r="V24" s="18">
        <v>0</v>
      </c>
      <c r="W24" s="18">
        <v>0</v>
      </c>
      <c r="X24" s="18">
        <v>0</v>
      </c>
      <c r="Y24" s="18">
        <v>0</v>
      </c>
      <c r="Z24" s="23">
        <v>90000</v>
      </c>
      <c r="AA24" s="23">
        <v>90000</v>
      </c>
      <c r="AB24" s="30"/>
      <c r="AC24" s="20"/>
      <c r="AD24" s="18">
        <v>0</v>
      </c>
      <c r="AE24" s="18">
        <v>0</v>
      </c>
      <c r="AF24" s="18">
        <v>476948</v>
      </c>
      <c r="AG24" s="18">
        <v>476948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2"/>
      <c r="AS24" s="12"/>
      <c r="AT24" s="12">
        <v>34330.04</v>
      </c>
      <c r="AU24" s="12">
        <v>34330.04</v>
      </c>
      <c r="AV24" s="12">
        <f t="shared" si="0"/>
        <v>5097797.83</v>
      </c>
      <c r="AW24" s="12">
        <f t="shared" si="1"/>
        <v>5097797.83</v>
      </c>
    </row>
    <row r="25" spans="1:49" s="1" customFormat="1" ht="22.5" customHeight="1" thickBot="1">
      <c r="A25" s="14" t="s">
        <v>19</v>
      </c>
      <c r="B25" s="26">
        <f aca="true" t="shared" si="2" ref="B25:K25">SUM(B9:B24)</f>
        <v>5907800</v>
      </c>
      <c r="C25" s="27">
        <f t="shared" si="2"/>
        <v>5907800</v>
      </c>
      <c r="D25" s="27">
        <f t="shared" si="2"/>
        <v>14783964</v>
      </c>
      <c r="E25" s="28">
        <f t="shared" si="2"/>
        <v>14783964</v>
      </c>
      <c r="F25" s="25">
        <f t="shared" si="2"/>
        <v>13724381</v>
      </c>
      <c r="G25" s="25">
        <f t="shared" si="2"/>
        <v>13724381</v>
      </c>
      <c r="H25" s="25">
        <f t="shared" si="2"/>
        <v>1012500</v>
      </c>
      <c r="I25" s="25">
        <f t="shared" si="2"/>
        <v>1012500</v>
      </c>
      <c r="J25" s="26">
        <f t="shared" si="2"/>
        <v>2888900</v>
      </c>
      <c r="K25" s="29">
        <f t="shared" si="2"/>
        <v>2888900</v>
      </c>
      <c r="L25" s="29">
        <f aca="true" t="shared" si="3" ref="L25:AU25">SUM(L9:L24)</f>
        <v>12015938.589999998</v>
      </c>
      <c r="M25" s="29">
        <f t="shared" si="3"/>
        <v>10487012.14</v>
      </c>
      <c r="N25" s="29">
        <f t="shared" si="3"/>
        <v>7078650.3100000005</v>
      </c>
      <c r="O25" s="29">
        <f t="shared" si="3"/>
        <v>5175731.93</v>
      </c>
      <c r="P25" s="29">
        <f t="shared" si="3"/>
        <v>206165.8</v>
      </c>
      <c r="Q25" s="29">
        <f t="shared" si="3"/>
        <v>206165.8</v>
      </c>
      <c r="R25" s="29">
        <f t="shared" si="3"/>
        <v>347725</v>
      </c>
      <c r="S25" s="29">
        <f t="shared" si="3"/>
        <v>347725</v>
      </c>
      <c r="T25" s="29">
        <f t="shared" si="3"/>
        <v>8841350.1</v>
      </c>
      <c r="U25" s="29">
        <f t="shared" si="3"/>
        <v>8841350.1</v>
      </c>
      <c r="V25" s="29">
        <f t="shared" si="3"/>
        <v>547548</v>
      </c>
      <c r="W25" s="29">
        <f t="shared" si="3"/>
        <v>547548</v>
      </c>
      <c r="X25" s="29">
        <f t="shared" si="3"/>
        <v>247820.34</v>
      </c>
      <c r="Y25" s="29">
        <f t="shared" si="3"/>
        <v>247820.30999999997</v>
      </c>
      <c r="Z25" s="29">
        <f t="shared" si="3"/>
        <v>1861067</v>
      </c>
      <c r="AA25" s="29">
        <f t="shared" si="3"/>
        <v>1861067</v>
      </c>
      <c r="AB25" s="29">
        <f t="shared" si="3"/>
        <v>0</v>
      </c>
      <c r="AC25" s="29">
        <f t="shared" si="3"/>
        <v>0</v>
      </c>
      <c r="AD25" s="29">
        <f t="shared" si="3"/>
        <v>1585758</v>
      </c>
      <c r="AE25" s="29">
        <f t="shared" si="3"/>
        <v>1585758</v>
      </c>
      <c r="AF25" s="29">
        <f t="shared" si="3"/>
        <v>635393</v>
      </c>
      <c r="AG25" s="29">
        <f t="shared" si="3"/>
        <v>635393</v>
      </c>
      <c r="AH25" s="29">
        <f t="shared" si="3"/>
        <v>4495000</v>
      </c>
      <c r="AI25" s="29">
        <f t="shared" si="3"/>
        <v>4495000</v>
      </c>
      <c r="AJ25" s="29">
        <f t="shared" si="3"/>
        <v>290000</v>
      </c>
      <c r="AK25" s="29">
        <f t="shared" si="3"/>
        <v>290000</v>
      </c>
      <c r="AL25" s="29">
        <f t="shared" si="3"/>
        <v>780000</v>
      </c>
      <c r="AM25" s="29">
        <f t="shared" si="3"/>
        <v>780000</v>
      </c>
      <c r="AN25" s="29">
        <f>SUM(AN9:AN24)</f>
        <v>18920771</v>
      </c>
      <c r="AO25" s="29">
        <f>SUM(AO9:AO24)</f>
        <v>18478955</v>
      </c>
      <c r="AP25" s="29">
        <f>SUM(AP9:AP24)</f>
        <v>4271800</v>
      </c>
      <c r="AQ25" s="29">
        <f>SUM(AQ9:AQ24)</f>
        <v>2283400</v>
      </c>
      <c r="AR25" s="29">
        <f t="shared" si="3"/>
        <v>1545572</v>
      </c>
      <c r="AS25" s="29">
        <f t="shared" si="3"/>
        <v>1106032</v>
      </c>
      <c r="AT25" s="29">
        <f t="shared" si="3"/>
        <v>672306.64</v>
      </c>
      <c r="AU25" s="29">
        <f t="shared" si="3"/>
        <v>672306.64</v>
      </c>
      <c r="AV25" s="29">
        <f>SUM(AV9:AV24)</f>
        <v>102660410.77999999</v>
      </c>
      <c r="AW25" s="29">
        <f>SUM(AW9:AW24)</f>
        <v>96358809.91999999</v>
      </c>
    </row>
    <row r="26" spans="8:48" s="4" customFormat="1" ht="15" customHeight="1">
      <c r="H26" s="34"/>
      <c r="I26" s="34"/>
      <c r="AV26" s="15"/>
    </row>
    <row r="27" spans="8:48" s="4" customFormat="1" ht="12.75">
      <c r="H27" s="33"/>
      <c r="I27" s="33"/>
      <c r="AV27" s="32"/>
    </row>
    <row r="28" spans="48:49" s="4" customFormat="1" ht="12.75">
      <c r="AV28" s="32"/>
      <c r="AW28" s="32"/>
    </row>
    <row r="29" s="3" customFormat="1" ht="14.25"/>
  </sheetData>
  <sheetProtection/>
  <mergeCells count="29">
    <mergeCell ref="F6:G6"/>
    <mergeCell ref="AV6:AW6"/>
    <mergeCell ref="V6:W6"/>
    <mergeCell ref="T6:U6"/>
    <mergeCell ref="AM4:AS4"/>
    <mergeCell ref="AT4:AV4"/>
    <mergeCell ref="AT6:AU6"/>
    <mergeCell ref="X6:Y6"/>
    <mergeCell ref="R6:S6"/>
    <mergeCell ref="AB6:AC6"/>
    <mergeCell ref="B1:D1"/>
    <mergeCell ref="AF6:AG6"/>
    <mergeCell ref="B4:J4"/>
    <mergeCell ref="J2:AV3"/>
    <mergeCell ref="B6:C6"/>
    <mergeCell ref="D6:E6"/>
    <mergeCell ref="N6:O6"/>
    <mergeCell ref="P6:Q6"/>
    <mergeCell ref="AL6:AM6"/>
    <mergeCell ref="AR6:AS6"/>
    <mergeCell ref="AJ6:AK6"/>
    <mergeCell ref="AH6:AI6"/>
    <mergeCell ref="AN6:AO6"/>
    <mergeCell ref="AP6:AQ6"/>
    <mergeCell ref="H6:I6"/>
    <mergeCell ref="J6:K6"/>
    <mergeCell ref="L6:M6"/>
    <mergeCell ref="AD6:AE6"/>
    <mergeCell ref="Z6:AA6"/>
  </mergeCells>
  <printOptions/>
  <pageMargins left="0.2362204724409449" right="0.2362204724409449" top="0.2755905511811024" bottom="0.1968503937007874" header="0.1968503937007874" footer="0.5118110236220472"/>
  <pageSetup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2020-06-29T06:29:29Z</cp:lastPrinted>
  <dcterms:created xsi:type="dcterms:W3CDTF">1996-10-08T23:32:33Z</dcterms:created>
  <dcterms:modified xsi:type="dcterms:W3CDTF">2020-06-29T06:29:38Z</dcterms:modified>
  <cp:category/>
  <cp:version/>
  <cp:contentType/>
  <cp:contentStatus/>
</cp:coreProperties>
</file>