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№1'!$A$1:$M$130</definedName>
  </definedNames>
  <calcPr calcId="125725"/>
</workbook>
</file>

<file path=xl/calcChain.xml><?xml version="1.0" encoding="utf-8"?>
<calcChain xmlns="http://schemas.openxmlformats.org/spreadsheetml/2006/main">
  <c r="J73" i="4"/>
  <c r="L17"/>
  <c r="K17"/>
  <c r="J35"/>
  <c r="J61"/>
  <c r="J60"/>
  <c r="J59"/>
  <c r="J126"/>
  <c r="J16"/>
  <c r="J127"/>
  <c r="J112"/>
  <c r="J113"/>
  <c r="J17"/>
  <c r="J128" l="1"/>
  <c r="J81"/>
  <c r="J69"/>
  <c r="J57"/>
  <c r="K71"/>
  <c r="J31"/>
  <c r="G15" l="1"/>
  <c r="K126"/>
  <c r="I126"/>
  <c r="H126"/>
  <c r="J109"/>
  <c r="K72"/>
  <c r="I72"/>
  <c r="I71"/>
  <c r="I81"/>
  <c r="I73"/>
  <c r="I113" l="1"/>
  <c r="K35"/>
  <c r="K73"/>
  <c r="L81"/>
  <c r="L113"/>
  <c r="L35" l="1"/>
  <c r="L128" s="1"/>
  <c r="K113"/>
  <c r="K128" s="1"/>
  <c r="K81"/>
  <c r="I128"/>
  <c r="I61"/>
  <c r="I127"/>
  <c r="I109"/>
  <c r="K69"/>
  <c r="H127"/>
  <c r="H61"/>
  <c r="H128" l="1"/>
  <c r="H48"/>
  <c r="G54"/>
  <c r="G53"/>
  <c r="L50"/>
  <c r="K50"/>
  <c r="J50"/>
  <c r="I50"/>
  <c r="H50"/>
  <c r="G108"/>
  <c r="G107"/>
  <c r="N106"/>
  <c r="N108" s="1"/>
  <c r="G106"/>
  <c r="L103"/>
  <c r="K103"/>
  <c r="J103"/>
  <c r="I103"/>
  <c r="H103"/>
  <c r="G48"/>
  <c r="G47"/>
  <c r="L44"/>
  <c r="K44"/>
  <c r="J44"/>
  <c r="I44"/>
  <c r="H44"/>
  <c r="L126"/>
  <c r="K127"/>
  <c r="L127"/>
  <c r="H129"/>
  <c r="I129"/>
  <c r="J129"/>
  <c r="K129"/>
  <c r="L129"/>
  <c r="G102"/>
  <c r="G101"/>
  <c r="N100"/>
  <c r="N102" s="1"/>
  <c r="G100"/>
  <c r="L97"/>
  <c r="K97"/>
  <c r="J97"/>
  <c r="I97"/>
  <c r="H97"/>
  <c r="G103" l="1"/>
  <c r="G50"/>
  <c r="G44"/>
  <c r="G97"/>
  <c r="G71" l="1"/>
  <c r="I69" l="1"/>
  <c r="H109"/>
  <c r="G113"/>
  <c r="G60"/>
  <c r="G72"/>
  <c r="G73"/>
  <c r="G41"/>
  <c r="G122"/>
  <c r="G83"/>
  <c r="G112"/>
  <c r="K77"/>
  <c r="I77"/>
  <c r="H77"/>
  <c r="G68"/>
  <c r="G67"/>
  <c r="G42"/>
  <c r="G36"/>
  <c r="G35"/>
  <c r="G34"/>
  <c r="L31"/>
  <c r="K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L124" s="1"/>
  <c r="L130" s="1"/>
  <c r="K13"/>
  <c r="L7"/>
  <c r="K7"/>
  <c r="G61" i="10"/>
  <c r="F61"/>
  <c r="G48"/>
  <c r="F48"/>
  <c r="G43"/>
  <c r="F43"/>
  <c r="G38"/>
  <c r="F38"/>
  <c r="K124" i="4" l="1"/>
  <c r="G128"/>
  <c r="K130"/>
  <c r="K132" s="1"/>
  <c r="G25"/>
  <c r="L131"/>
  <c r="L133" s="1"/>
  <c r="G33" i="10"/>
  <c r="F33"/>
  <c r="G28"/>
  <c r="F28"/>
  <c r="G80" i="4"/>
  <c r="G123"/>
  <c r="G121"/>
  <c r="G116"/>
  <c r="G96"/>
  <c r="G95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G126" s="1"/>
  <c r="H63"/>
  <c r="I63"/>
  <c r="J63"/>
  <c r="H57"/>
  <c r="I57"/>
  <c r="H13"/>
  <c r="I13"/>
  <c r="J13"/>
  <c r="H19"/>
  <c r="I19"/>
  <c r="J19"/>
  <c r="H7"/>
  <c r="I7"/>
  <c r="J7"/>
  <c r="G66"/>
  <c r="G22"/>
  <c r="G62"/>
  <c r="G18"/>
  <c r="H124" l="1"/>
  <c r="G129"/>
  <c r="G127"/>
  <c r="G57"/>
  <c r="G19"/>
  <c r="G63"/>
  <c r="G7"/>
  <c r="G13"/>
  <c r="I118"/>
  <c r="I124" s="1"/>
  <c r="H118"/>
  <c r="J118"/>
  <c r="J124" s="1"/>
  <c r="J130" l="1"/>
  <c r="J132" s="1"/>
  <c r="J134" s="1"/>
  <c r="G124"/>
  <c r="I130"/>
  <c r="H130"/>
  <c r="H132" s="1"/>
  <c r="G118"/>
  <c r="I132" l="1"/>
  <c r="I135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<sst xmlns="http://schemas.openxmlformats.org/spreadsheetml/2006/main" count="347" uniqueCount="121">
  <si>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</si>
  <si>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</si>
  <si>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</si>
  <si>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</si>
  <si>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</si>
  <si>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</si>
  <si>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</si>
  <si>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</si>
  <si>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</si>
  <si>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</si>
  <si>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</si>
  <si>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</si>
  <si>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</si>
  <si>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</si>
  <si>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</si>
  <si>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</si>
  <si>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</si>
  <si>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</si>
  <si>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</si>
  <si>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</si>
  <si>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</si>
  <si>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</si>
  <si>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</si>
  <si>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</si>
  <si>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</si>
  <si>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</si>
  <si>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</si>
  <si>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</si>
  <si>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</si>
  <si>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</si>
  <si>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</si>
  <si>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</si>
  <si>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</si>
  <si>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</si>
  <si>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</si>
  <si>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</si>
  <si>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</si>
  <si>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</si>
  <si>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</si>
  <si>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</si>
  <si>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</si>
  <si>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</si>
  <si>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</si>
  <si>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</si>
  <si>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</si>
  <si>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</si>
  <si>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</si>
  <si>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</si>
  <si>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</si>
  <si>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</si>
  <si>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</si>
  <si>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</si>
  <si>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</si>
  <si>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</si>
  <si>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</si>
  <si>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</si>
  <si>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</si>
  <si>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</si>
  <si>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</si>
  <si>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</si>
  <si>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</si>
  <si>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</si>
  <si>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</si>
  <si>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</si>
  <si>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</si>
  <si>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</si>
  <si>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</si>
  <si>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</si>
  <si>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</si>
  <si>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</si>
  <si>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</si>
  <si>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Перечень мероприятий муниципальной программы  «Развитие культуры  Устьянского района" 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</si>
  <si>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</si>
  <si>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</si>
  <si>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</si>
  <si>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</si>
  <si>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</si>
  <si>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</si>
  <si>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</si>
  <si>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</si>
  <si>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</si>
  <si>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</si>
  <si>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</si>
  <si>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</si>
  <si>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</si>
  <si>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</si>
  <si>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</si>
  <si>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</si>
  <si>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</si>
  <si>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</si>
  <si>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</si>
  <si>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</si>
  <si>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</si>
  <si>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</si>
  <si>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</si>
  <si>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</si>
  <si>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</si>
  <si>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Спец.оценка условий труда -195600,00
</t>
  </si>
  <si>
    <r>
      <t>Выплата работникам соцподдержки</t>
    </r>
    <r>
      <rPr>
        <sz val="10"/>
        <color theme="3" tint="0.3999755851924192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 оплата проезда к месту отдыха и обратно (100%)</t>
    </r>
  </si>
  <si>
    <t>Доведение средней заработной платы  работников учреждений культуры
 до 47010,50 рублей в 2022 году, а к 2024 г. - 100%</t>
  </si>
  <si>
    <t>Доведение средней заработной платы  педагогических работников
 до 58 747,00рублей в 2022 году, а 2024 г. - 100%</t>
  </si>
  <si>
    <t>УКиТ</t>
  </si>
  <si>
    <t xml:space="preserve">УКиТ       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</si>
  <si>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</si>
  <si>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</si>
  <si>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</si>
  <si>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</si>
  <si>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</si>
  <si>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</si>
  <si>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</si>
  <si>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</si>
  <si>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</si>
  <si>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</si>
  <si>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</si>
  <si>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</si>
  <si>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</si>
  <si>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</si>
  <si>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</si>
  <si>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</si>
  <si>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</si>
  <si>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         Приложение №2 к изменениям в муниципальную программу Устьянского муниципального района
 "Развитие культуры Устьянского района"  от 30 июня 2022 года № 1232
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</si>
</sst>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3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20" fillId="2" borderId="2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9" fillId="2" borderId="5" xfId="0" applyNumberFormat="1" applyFont="1" applyFill="1" applyBorder="1" applyAlignment="1">
      <alignment horizontal="center"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16" fontId="19" fillId="0" borderId="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" fontId="6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H5" sqref="H5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5703125" customWidth="1"/>
    <col min="10" max="10" width="17.5703125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87" customHeight="1">
      <c r="A1" s="143"/>
      <c r="B1" s="143"/>
      <c r="C1" s="5"/>
      <c r="D1" s="5"/>
      <c r="E1" s="5"/>
      <c r="F1" s="5"/>
      <c r="G1" s="5"/>
      <c r="H1" s="5"/>
      <c r="I1" s="5"/>
      <c r="J1" s="136" t="s">
        <v>120</v>
      </c>
      <c r="K1" s="136"/>
      <c r="L1" s="136"/>
      <c r="M1" s="137"/>
    </row>
    <row r="2" spans="1:13" ht="18.75">
      <c r="A2" s="142" t="s">
        <v>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24</v>
      </c>
      <c r="D4" s="16" t="s">
        <v>25</v>
      </c>
      <c r="E4" s="16" t="s">
        <v>26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138" t="s">
        <v>81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s="10" customFormat="1" ht="24.6" customHeight="1" thickBot="1">
      <c r="A7" s="141" t="s">
        <v>104</v>
      </c>
      <c r="B7" s="73" t="s">
        <v>78</v>
      </c>
      <c r="C7" s="73" t="s">
        <v>101</v>
      </c>
      <c r="D7" s="73" t="s">
        <v>10</v>
      </c>
      <c r="E7" s="73" t="s">
        <v>12</v>
      </c>
      <c r="F7" s="11" t="s">
        <v>5</v>
      </c>
      <c r="G7" s="9">
        <f>SUM(H7:L7)</f>
        <v>70000</v>
      </c>
      <c r="H7" s="9">
        <f t="shared" ref="H7:J7" si="0">SUM(H10:H12)</f>
        <v>70000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0</v>
      </c>
      <c r="M7" s="127" t="s">
        <v>91</v>
      </c>
    </row>
    <row r="8" spans="1:13" s="10" customFormat="1" ht="15.75" thickBot="1">
      <c r="A8" s="74"/>
      <c r="B8" s="74"/>
      <c r="C8" s="74"/>
      <c r="D8" s="74"/>
      <c r="E8" s="74"/>
      <c r="F8" s="11" t="s">
        <v>6</v>
      </c>
      <c r="G8" s="9"/>
      <c r="H8" s="9"/>
      <c r="I8" s="9"/>
      <c r="J8" s="12"/>
      <c r="K8" s="9"/>
      <c r="L8" s="12"/>
      <c r="M8" s="128"/>
    </row>
    <row r="9" spans="1:13" s="10" customFormat="1" ht="25.5" customHeight="1" thickBot="1">
      <c r="A9" s="74"/>
      <c r="B9" s="74"/>
      <c r="C9" s="74"/>
      <c r="D9" s="74"/>
      <c r="E9" s="74"/>
      <c r="F9" s="11" t="s">
        <v>21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128"/>
    </row>
    <row r="10" spans="1:13" s="10" customFormat="1" ht="24.75" thickBot="1">
      <c r="A10" s="74"/>
      <c r="B10" s="74"/>
      <c r="C10" s="74"/>
      <c r="D10" s="74"/>
      <c r="E10" s="74"/>
      <c r="F10" s="11" t="s">
        <v>7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128"/>
    </row>
    <row r="11" spans="1:13" s="10" customFormat="1" ht="24.75" thickBot="1">
      <c r="A11" s="74"/>
      <c r="B11" s="74"/>
      <c r="C11" s="74"/>
      <c r="D11" s="74"/>
      <c r="E11" s="74"/>
      <c r="F11" s="11" t="s">
        <v>14</v>
      </c>
      <c r="G11" s="9">
        <f>SUM(H11:L11)</f>
        <v>70000</v>
      </c>
      <c r="H11" s="63">
        <v>70000</v>
      </c>
      <c r="I11" s="9">
        <v>0</v>
      </c>
      <c r="J11" s="12">
        <v>0</v>
      </c>
      <c r="K11" s="9">
        <v>0</v>
      </c>
      <c r="L11" s="12">
        <v>0</v>
      </c>
      <c r="M11" s="128"/>
    </row>
    <row r="12" spans="1:13" s="10" customFormat="1" ht="75" customHeight="1" thickBot="1">
      <c r="A12" s="75"/>
      <c r="B12" s="75"/>
      <c r="C12" s="75"/>
      <c r="D12" s="75"/>
      <c r="E12" s="75"/>
      <c r="F12" s="11" t="s">
        <v>8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129"/>
    </row>
    <row r="13" spans="1:13" s="10" customFormat="1" ht="24.6" customHeight="1" thickBot="1">
      <c r="A13" s="70" t="s">
        <v>103</v>
      </c>
      <c r="B13" s="70" t="s">
        <v>79</v>
      </c>
      <c r="C13" s="70" t="s">
        <v>101</v>
      </c>
      <c r="D13" s="70" t="s">
        <v>10</v>
      </c>
      <c r="E13" s="70" t="s">
        <v>12</v>
      </c>
      <c r="F13" s="57" t="s">
        <v>5</v>
      </c>
      <c r="G13" s="58">
        <f>SUM(H13:L13)</f>
        <v>3227644.43</v>
      </c>
      <c r="H13" s="58">
        <f t="shared" ref="H13:J13" si="2">SUM(H15:H18)</f>
        <v>712533.33</v>
      </c>
      <c r="I13" s="58">
        <f t="shared" si="2"/>
        <v>628705.88</v>
      </c>
      <c r="J13" s="65">
        <f t="shared" si="2"/>
        <v>647343.05999999994</v>
      </c>
      <c r="K13" s="65">
        <f t="shared" ref="K13:L13" si="3">SUM(K15:K18)</f>
        <v>619531.07999999996</v>
      </c>
      <c r="L13" s="65">
        <f t="shared" si="3"/>
        <v>619531.07999999996</v>
      </c>
      <c r="M13" s="124" t="s">
        <v>89</v>
      </c>
    </row>
    <row r="14" spans="1:13" s="10" customFormat="1" ht="15.75" thickBot="1">
      <c r="A14" s="71"/>
      <c r="B14" s="71"/>
      <c r="C14" s="71"/>
      <c r="D14" s="71"/>
      <c r="E14" s="71"/>
      <c r="F14" s="50" t="s">
        <v>6</v>
      </c>
      <c r="G14" s="48"/>
      <c r="H14" s="48"/>
      <c r="I14" s="48"/>
      <c r="J14" s="60"/>
      <c r="K14" s="60"/>
      <c r="L14" s="60"/>
      <c r="M14" s="125"/>
    </row>
    <row r="15" spans="1:13" s="10" customFormat="1" ht="25.5" customHeight="1" thickBot="1">
      <c r="A15" s="71"/>
      <c r="B15" s="71"/>
      <c r="C15" s="71"/>
      <c r="D15" s="71"/>
      <c r="E15" s="71"/>
      <c r="F15" s="50" t="s">
        <v>21</v>
      </c>
      <c r="G15" s="49">
        <f>H15+I15+J15+K15+L15</f>
        <v>1191774.6599999999</v>
      </c>
      <c r="H15" s="49">
        <v>0</v>
      </c>
      <c r="I15" s="48">
        <v>0</v>
      </c>
      <c r="J15" s="62">
        <v>397258.22</v>
      </c>
      <c r="K15" s="60">
        <v>397258.22</v>
      </c>
      <c r="L15" s="62">
        <v>397258.22</v>
      </c>
      <c r="M15" s="125"/>
    </row>
    <row r="16" spans="1:13" s="10" customFormat="1" ht="24.75" thickBot="1">
      <c r="A16" s="71"/>
      <c r="B16" s="71"/>
      <c r="C16" s="71"/>
      <c r="D16" s="71"/>
      <c r="E16" s="71"/>
      <c r="F16" s="50" t="s">
        <v>7</v>
      </c>
      <c r="G16" s="49">
        <f>SUM(H16:L16)</f>
        <v>1310063.1000000001</v>
      </c>
      <c r="H16" s="48">
        <v>534400</v>
      </c>
      <c r="I16" s="48">
        <v>534400</v>
      </c>
      <c r="J16" s="60">
        <f>44139.86+108843.52</f>
        <v>152983.38</v>
      </c>
      <c r="K16" s="60">
        <v>44139.86</v>
      </c>
      <c r="L16" s="60">
        <v>44139.86</v>
      </c>
      <c r="M16" s="125"/>
    </row>
    <row r="17" spans="1:13" s="10" customFormat="1" ht="24.75" thickBot="1">
      <c r="A17" s="71"/>
      <c r="B17" s="71"/>
      <c r="C17" s="71"/>
      <c r="D17" s="71"/>
      <c r="E17" s="71"/>
      <c r="F17" s="50" t="s">
        <v>14</v>
      </c>
      <c r="G17" s="49">
        <f>SUM(H17:L17)</f>
        <v>725806.66999999993</v>
      </c>
      <c r="H17" s="60">
        <v>178133.33</v>
      </c>
      <c r="I17" s="48">
        <v>94305.88</v>
      </c>
      <c r="J17" s="60">
        <f>77893.78+19207.68</f>
        <v>97101.459999999992</v>
      </c>
      <c r="K17" s="60">
        <f>77893.78+100239.22</f>
        <v>178133</v>
      </c>
      <c r="L17" s="60">
        <f>77893.78+100239.22</f>
        <v>178133</v>
      </c>
      <c r="M17" s="125"/>
    </row>
    <row r="18" spans="1:13" s="10" customFormat="1" ht="110.25" customHeight="1" thickBot="1">
      <c r="A18" s="72"/>
      <c r="B18" s="72"/>
      <c r="C18" s="72"/>
      <c r="D18" s="72"/>
      <c r="E18" s="72"/>
      <c r="F18" s="50" t="s">
        <v>8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126"/>
    </row>
    <row r="19" spans="1:13" s="10" customFormat="1" ht="24.75" customHeight="1" thickBot="1">
      <c r="A19" s="73" t="s">
        <v>105</v>
      </c>
      <c r="B19" s="73" t="s">
        <v>9</v>
      </c>
      <c r="C19" s="73" t="s">
        <v>101</v>
      </c>
      <c r="D19" s="73" t="s">
        <v>11</v>
      </c>
      <c r="E19" s="73" t="s">
        <v>12</v>
      </c>
      <c r="F19" s="11" t="s">
        <v>5</v>
      </c>
      <c r="G19" s="9">
        <f>SUM(H19:L19)</f>
        <v>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0</v>
      </c>
      <c r="M19" s="121" t="s">
        <v>92</v>
      </c>
    </row>
    <row r="20" spans="1:13" s="10" customFormat="1" ht="15.75" thickBot="1">
      <c r="A20" s="74"/>
      <c r="B20" s="74"/>
      <c r="C20" s="74"/>
      <c r="D20" s="74"/>
      <c r="E20" s="74"/>
      <c r="F20" s="11" t="s">
        <v>6</v>
      </c>
      <c r="G20" s="9"/>
      <c r="H20" s="9"/>
      <c r="I20" s="9"/>
      <c r="J20" s="12"/>
      <c r="K20" s="9"/>
      <c r="L20" s="12"/>
      <c r="M20" s="122"/>
    </row>
    <row r="21" spans="1:13" s="10" customFormat="1" ht="27.75" customHeight="1" thickBot="1">
      <c r="A21" s="74"/>
      <c r="B21" s="74"/>
      <c r="C21" s="74"/>
      <c r="D21" s="74"/>
      <c r="E21" s="74"/>
      <c r="F21" s="11" t="s">
        <v>21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122"/>
    </row>
    <row r="22" spans="1:13" s="10" customFormat="1" ht="24.75" thickBot="1">
      <c r="A22" s="74"/>
      <c r="B22" s="74"/>
      <c r="C22" s="74"/>
      <c r="D22" s="74"/>
      <c r="E22" s="74"/>
      <c r="F22" s="11" t="s">
        <v>7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122"/>
    </row>
    <row r="23" spans="1:13" s="10" customFormat="1" ht="24.75" thickBot="1">
      <c r="A23" s="74"/>
      <c r="B23" s="74"/>
      <c r="C23" s="74"/>
      <c r="D23" s="74"/>
      <c r="E23" s="74"/>
      <c r="F23" s="11" t="s">
        <v>14</v>
      </c>
      <c r="G23" s="9">
        <f>SUM(H23:L23)</f>
        <v>0</v>
      </c>
      <c r="H23" s="9">
        <v>0</v>
      </c>
      <c r="I23" s="9">
        <v>0</v>
      </c>
      <c r="J23" s="12">
        <v>0</v>
      </c>
      <c r="K23" s="9">
        <v>0</v>
      </c>
      <c r="L23" s="12">
        <v>0</v>
      </c>
      <c r="M23" s="122"/>
    </row>
    <row r="24" spans="1:13" s="10" customFormat="1" ht="30" customHeight="1" thickBot="1">
      <c r="A24" s="75"/>
      <c r="B24" s="75"/>
      <c r="C24" s="75"/>
      <c r="D24" s="75"/>
      <c r="E24" s="75"/>
      <c r="F24" s="11" t="s">
        <v>8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23"/>
    </row>
    <row r="25" spans="1:13" s="10" customFormat="1" ht="24.75" customHeight="1" thickBot="1">
      <c r="A25" s="73" t="s">
        <v>106</v>
      </c>
      <c r="B25" s="73" t="s">
        <v>72</v>
      </c>
      <c r="C25" s="73" t="s">
        <v>101</v>
      </c>
      <c r="D25" s="73" t="s">
        <v>11</v>
      </c>
      <c r="E25" s="73" t="s">
        <v>12</v>
      </c>
      <c r="F25" s="11" t="s">
        <v>5</v>
      </c>
      <c r="G25" s="9">
        <f>SUM(H25:L25)</f>
        <v>1223000</v>
      </c>
      <c r="H25" s="9">
        <f t="shared" ref="H25:L25" si="6">SUM(H28:H30)</f>
        <v>100000</v>
      </c>
      <c r="I25" s="9">
        <f t="shared" si="6"/>
        <v>223000</v>
      </c>
      <c r="J25" s="63">
        <f t="shared" si="6"/>
        <v>200000</v>
      </c>
      <c r="K25" s="9">
        <f t="shared" si="6"/>
        <v>350000</v>
      </c>
      <c r="L25" s="12">
        <f t="shared" si="6"/>
        <v>350000</v>
      </c>
      <c r="M25" s="121" t="s">
        <v>90</v>
      </c>
    </row>
    <row r="26" spans="1:13" s="10" customFormat="1" ht="15.75" thickBot="1">
      <c r="A26" s="74"/>
      <c r="B26" s="74"/>
      <c r="C26" s="74"/>
      <c r="D26" s="74"/>
      <c r="E26" s="74"/>
      <c r="F26" s="11" t="s">
        <v>6</v>
      </c>
      <c r="G26" s="9"/>
      <c r="H26" s="9"/>
      <c r="I26" s="9"/>
      <c r="J26" s="12"/>
      <c r="K26" s="9"/>
      <c r="L26" s="12"/>
      <c r="M26" s="122"/>
    </row>
    <row r="27" spans="1:13" s="10" customFormat="1" ht="27.75" customHeight="1" thickBot="1">
      <c r="A27" s="74"/>
      <c r="B27" s="74"/>
      <c r="C27" s="74"/>
      <c r="D27" s="74"/>
      <c r="E27" s="74"/>
      <c r="F27" s="11" t="s">
        <v>21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122"/>
    </row>
    <row r="28" spans="1:13" s="10" customFormat="1" ht="24.75" thickBot="1">
      <c r="A28" s="74"/>
      <c r="B28" s="74"/>
      <c r="C28" s="74"/>
      <c r="D28" s="74"/>
      <c r="E28" s="74"/>
      <c r="F28" s="11" t="s">
        <v>7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122"/>
    </row>
    <row r="29" spans="1:13" s="10" customFormat="1" ht="24.75" thickBot="1">
      <c r="A29" s="74"/>
      <c r="B29" s="74"/>
      <c r="C29" s="74"/>
      <c r="D29" s="74"/>
      <c r="E29" s="74"/>
      <c r="F29" s="11" t="s">
        <v>14</v>
      </c>
      <c r="G29" s="9">
        <f>SUM(H29:L29)</f>
        <v>723000</v>
      </c>
      <c r="H29" s="9">
        <v>0</v>
      </c>
      <c r="I29" s="9">
        <v>123000</v>
      </c>
      <c r="J29" s="63">
        <v>100000</v>
      </c>
      <c r="K29" s="9">
        <v>250000</v>
      </c>
      <c r="L29" s="9">
        <v>250000</v>
      </c>
      <c r="M29" s="122"/>
    </row>
    <row r="30" spans="1:13" s="10" customFormat="1" ht="30" customHeight="1" thickBot="1">
      <c r="A30" s="75"/>
      <c r="B30" s="75"/>
      <c r="C30" s="75"/>
      <c r="D30" s="75"/>
      <c r="E30" s="75"/>
      <c r="F30" s="11" t="s">
        <v>8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123"/>
    </row>
    <row r="31" spans="1:13" s="10" customFormat="1" ht="24.75" customHeight="1" thickBot="1">
      <c r="A31" s="70" t="s">
        <v>107</v>
      </c>
      <c r="B31" s="70" t="s">
        <v>58</v>
      </c>
      <c r="C31" s="118" t="s">
        <v>101</v>
      </c>
      <c r="D31" s="118" t="s">
        <v>31</v>
      </c>
      <c r="E31" s="70" t="s">
        <v>12</v>
      </c>
      <c r="F31" s="50" t="s">
        <v>5</v>
      </c>
      <c r="G31" s="48">
        <f>H31+I31+K31+L31+J31</f>
        <v>4015236.0700000003</v>
      </c>
      <c r="H31" s="48">
        <f>H34+H35+H36+H33</f>
        <v>893981.03999999992</v>
      </c>
      <c r="I31" s="48">
        <f>I34+I35+I36+I33</f>
        <v>532005</v>
      </c>
      <c r="J31" s="60">
        <f>J34+J35+J36+J33</f>
        <v>693840.8</v>
      </c>
      <c r="K31" s="60">
        <f>K34+K35+K36+K33</f>
        <v>945463.23</v>
      </c>
      <c r="L31" s="60">
        <f>L34+L35+L36+L33</f>
        <v>949946</v>
      </c>
      <c r="M31" s="94" t="s">
        <v>97</v>
      </c>
    </row>
    <row r="32" spans="1:13" s="10" customFormat="1" ht="15.75" thickBot="1">
      <c r="A32" s="71"/>
      <c r="B32" s="71"/>
      <c r="C32" s="119"/>
      <c r="D32" s="119"/>
      <c r="E32" s="71"/>
      <c r="F32" s="50" t="s">
        <v>6</v>
      </c>
      <c r="G32" s="48"/>
      <c r="H32" s="48"/>
      <c r="I32" s="48"/>
      <c r="J32" s="60"/>
      <c r="K32" s="60"/>
      <c r="L32" s="60"/>
      <c r="M32" s="95"/>
    </row>
    <row r="33" spans="1:13" s="10" customFormat="1" ht="25.5" customHeight="1" thickBot="1">
      <c r="A33" s="71"/>
      <c r="B33" s="71"/>
      <c r="C33" s="119"/>
      <c r="D33" s="119"/>
      <c r="E33" s="71"/>
      <c r="F33" s="50" t="s">
        <v>21</v>
      </c>
      <c r="G33" s="49">
        <f>SUM(H33:J33)</f>
        <v>200000</v>
      </c>
      <c r="H33" s="49">
        <v>200000</v>
      </c>
      <c r="I33" s="49">
        <v>0</v>
      </c>
      <c r="J33" s="62">
        <v>0</v>
      </c>
      <c r="K33" s="62">
        <v>0</v>
      </c>
      <c r="L33" s="62">
        <v>0</v>
      </c>
      <c r="M33" s="95"/>
    </row>
    <row r="34" spans="1:13" s="10" customFormat="1" ht="24.75" thickBot="1">
      <c r="A34" s="71"/>
      <c r="B34" s="71"/>
      <c r="C34" s="119"/>
      <c r="D34" s="119"/>
      <c r="E34" s="71"/>
      <c r="F34" s="50" t="s">
        <v>7</v>
      </c>
      <c r="G34" s="48">
        <f>H34+I34+J34+K34+L34</f>
        <v>22222.22</v>
      </c>
      <c r="H34" s="48">
        <v>22222.22</v>
      </c>
      <c r="I34" s="48">
        <v>0</v>
      </c>
      <c r="J34" s="60">
        <v>0</v>
      </c>
      <c r="K34" s="60">
        <v>0</v>
      </c>
      <c r="L34" s="60">
        <v>0</v>
      </c>
      <c r="M34" s="95"/>
    </row>
    <row r="35" spans="1:13" s="10" customFormat="1" ht="24.75" thickBot="1">
      <c r="A35" s="71"/>
      <c r="B35" s="71"/>
      <c r="C35" s="119"/>
      <c r="D35" s="119"/>
      <c r="E35" s="71"/>
      <c r="F35" s="50" t="s">
        <v>15</v>
      </c>
      <c r="G35" s="48">
        <f>H35+I35+K35+L35+J35</f>
        <v>3793013.8499999996</v>
      </c>
      <c r="H35" s="48">
        <v>671758.82</v>
      </c>
      <c r="I35" s="51">
        <v>532005</v>
      </c>
      <c r="J35" s="60">
        <f>578840.8+115000</f>
        <v>693840.8</v>
      </c>
      <c r="K35" s="66">
        <f>770400+52000+115000+12546-4482.77</f>
        <v>945463.23</v>
      </c>
      <c r="L35" s="60">
        <f>770400+52000+115000+12546</f>
        <v>949946</v>
      </c>
      <c r="M35" s="95"/>
    </row>
    <row r="36" spans="1:13" s="10" customFormat="1" ht="159.75" customHeight="1" thickBot="1">
      <c r="A36" s="72"/>
      <c r="B36" s="72"/>
      <c r="C36" s="120"/>
      <c r="D36" s="120"/>
      <c r="E36" s="72"/>
      <c r="F36" s="50" t="s">
        <v>8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6"/>
    </row>
    <row r="37" spans="1:13" s="10" customFormat="1" ht="24.75" customHeight="1" thickBot="1">
      <c r="A37" s="70" t="s">
        <v>108</v>
      </c>
      <c r="B37" s="70" t="s">
        <v>59</v>
      </c>
      <c r="C37" s="118" t="s">
        <v>101</v>
      </c>
      <c r="D37" s="118" t="s">
        <v>31</v>
      </c>
      <c r="E37" s="70" t="s">
        <v>12</v>
      </c>
      <c r="F37" s="50" t="s">
        <v>5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60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4" t="s">
        <v>74</v>
      </c>
    </row>
    <row r="38" spans="1:13" s="10" customFormat="1" ht="15.75" thickBot="1">
      <c r="A38" s="71"/>
      <c r="B38" s="71"/>
      <c r="C38" s="119"/>
      <c r="D38" s="119"/>
      <c r="E38" s="71"/>
      <c r="F38" s="50" t="s">
        <v>6</v>
      </c>
      <c r="G38" s="48"/>
      <c r="H38" s="48"/>
      <c r="I38" s="48"/>
      <c r="J38" s="51"/>
      <c r="K38" s="48"/>
      <c r="L38" s="51"/>
      <c r="M38" s="95"/>
    </row>
    <row r="39" spans="1:13" s="10" customFormat="1" ht="25.5" customHeight="1" thickBot="1">
      <c r="A39" s="71"/>
      <c r="B39" s="71"/>
      <c r="C39" s="119"/>
      <c r="D39" s="119"/>
      <c r="E39" s="71"/>
      <c r="F39" s="50" t="s">
        <v>21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5"/>
    </row>
    <row r="40" spans="1:13" s="10" customFormat="1" ht="24.75" thickBot="1">
      <c r="A40" s="71"/>
      <c r="B40" s="71"/>
      <c r="C40" s="119"/>
      <c r="D40" s="119"/>
      <c r="E40" s="71"/>
      <c r="F40" s="50" t="s">
        <v>7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5"/>
    </row>
    <row r="41" spans="1:13" s="10" customFormat="1" ht="24.75" thickBot="1">
      <c r="A41" s="71"/>
      <c r="B41" s="71"/>
      <c r="C41" s="119"/>
      <c r="D41" s="119"/>
      <c r="E41" s="71"/>
      <c r="F41" s="50" t="s">
        <v>15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5"/>
    </row>
    <row r="42" spans="1:13" s="10" customFormat="1" ht="87.75" customHeight="1" thickBot="1">
      <c r="A42" s="72"/>
      <c r="B42" s="72"/>
      <c r="C42" s="120"/>
      <c r="D42" s="120"/>
      <c r="E42" s="72"/>
      <c r="F42" s="50" t="s">
        <v>8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6"/>
    </row>
    <row r="43" spans="1:13" s="10" customFormat="1" ht="23.25" customHeight="1" thickBot="1">
      <c r="A43" s="132" t="s">
        <v>85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4"/>
    </row>
    <row r="44" spans="1:13" s="10" customFormat="1" ht="24.75" customHeight="1" thickBot="1">
      <c r="A44" s="73" t="s">
        <v>109</v>
      </c>
      <c r="B44" s="73" t="s">
        <v>86</v>
      </c>
      <c r="C44" s="73" t="s">
        <v>27</v>
      </c>
      <c r="D44" s="73" t="s">
        <v>83</v>
      </c>
      <c r="E44" s="73" t="s">
        <v>12</v>
      </c>
      <c r="F44" s="11" t="s">
        <v>5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121" t="s">
        <v>93</v>
      </c>
    </row>
    <row r="45" spans="1:13" s="10" customFormat="1" ht="15.75" thickBot="1">
      <c r="A45" s="74"/>
      <c r="B45" s="74"/>
      <c r="C45" s="74"/>
      <c r="D45" s="74"/>
      <c r="E45" s="74"/>
      <c r="F45" s="11" t="s">
        <v>6</v>
      </c>
      <c r="G45" s="9"/>
      <c r="H45" s="9"/>
      <c r="I45" s="9"/>
      <c r="J45" s="12"/>
      <c r="K45" s="9"/>
      <c r="L45" s="12"/>
      <c r="M45" s="122"/>
    </row>
    <row r="46" spans="1:13" s="10" customFormat="1" ht="27.75" customHeight="1" thickBot="1">
      <c r="A46" s="74"/>
      <c r="B46" s="74"/>
      <c r="C46" s="74"/>
      <c r="D46" s="74"/>
      <c r="E46" s="74"/>
      <c r="F46" s="11" t="s">
        <v>21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122"/>
    </row>
    <row r="47" spans="1:13" s="10" customFormat="1" ht="24.75" thickBot="1">
      <c r="A47" s="74"/>
      <c r="B47" s="74"/>
      <c r="C47" s="74"/>
      <c r="D47" s="74"/>
      <c r="E47" s="74"/>
      <c r="F47" s="11" t="s">
        <v>7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122"/>
    </row>
    <row r="48" spans="1:13" s="10" customFormat="1" ht="24.75" thickBot="1">
      <c r="A48" s="74"/>
      <c r="B48" s="74"/>
      <c r="C48" s="74"/>
      <c r="D48" s="74"/>
      <c r="E48" s="74"/>
      <c r="F48" s="11" t="s">
        <v>14</v>
      </c>
      <c r="G48" s="9">
        <f>SUM(H48:L48)</f>
        <v>180950.77</v>
      </c>
      <c r="H48" s="63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122"/>
    </row>
    <row r="49" spans="1:13" s="10" customFormat="1" ht="30" customHeight="1" thickBot="1">
      <c r="A49" s="75"/>
      <c r="B49" s="75"/>
      <c r="C49" s="75"/>
      <c r="D49" s="75"/>
      <c r="E49" s="75"/>
      <c r="F49" s="11" t="s">
        <v>8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123"/>
    </row>
    <row r="50" spans="1:13" s="10" customFormat="1" ht="24.75" customHeight="1" thickBot="1">
      <c r="A50" s="73" t="s">
        <v>110</v>
      </c>
      <c r="B50" s="73" t="s">
        <v>95</v>
      </c>
      <c r="C50" s="73" t="s">
        <v>101</v>
      </c>
      <c r="D50" s="73" t="s">
        <v>83</v>
      </c>
      <c r="E50" s="73" t="s">
        <v>12</v>
      </c>
      <c r="F50" s="11" t="s">
        <v>5</v>
      </c>
      <c r="G50" s="9">
        <f>SUM(H50:L50)</f>
        <v>208149.23</v>
      </c>
      <c r="H50" s="9">
        <f t="shared" ref="H50:L50" si="10">SUM(H53:H55)</f>
        <v>38949.230000000003</v>
      </c>
      <c r="I50" s="9">
        <f t="shared" si="10"/>
        <v>42300</v>
      </c>
      <c r="J50" s="63">
        <f t="shared" si="10"/>
        <v>42300</v>
      </c>
      <c r="K50" s="9">
        <f t="shared" si="10"/>
        <v>42300</v>
      </c>
      <c r="L50" s="12">
        <f t="shared" si="10"/>
        <v>42300</v>
      </c>
      <c r="M50" s="121" t="s">
        <v>96</v>
      </c>
    </row>
    <row r="51" spans="1:13" s="10" customFormat="1" ht="15.75" thickBot="1">
      <c r="A51" s="74"/>
      <c r="B51" s="74"/>
      <c r="C51" s="74"/>
      <c r="D51" s="74"/>
      <c r="E51" s="74"/>
      <c r="F51" s="11" t="s">
        <v>6</v>
      </c>
      <c r="G51" s="9"/>
      <c r="H51" s="9"/>
      <c r="I51" s="9"/>
      <c r="J51" s="12"/>
      <c r="K51" s="9"/>
      <c r="L51" s="12"/>
      <c r="M51" s="122"/>
    </row>
    <row r="52" spans="1:13" s="10" customFormat="1" ht="27.75" customHeight="1" thickBot="1">
      <c r="A52" s="74"/>
      <c r="B52" s="74"/>
      <c r="C52" s="74"/>
      <c r="D52" s="74"/>
      <c r="E52" s="74"/>
      <c r="F52" s="11" t="s">
        <v>21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122"/>
    </row>
    <row r="53" spans="1:13" s="10" customFormat="1" ht="24.75" thickBot="1">
      <c r="A53" s="74"/>
      <c r="B53" s="74"/>
      <c r="C53" s="74"/>
      <c r="D53" s="74"/>
      <c r="E53" s="74"/>
      <c r="F53" s="11" t="s">
        <v>7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122"/>
    </row>
    <row r="54" spans="1:13" s="10" customFormat="1" ht="24.75" thickBot="1">
      <c r="A54" s="74"/>
      <c r="B54" s="74"/>
      <c r="C54" s="74"/>
      <c r="D54" s="74"/>
      <c r="E54" s="74"/>
      <c r="F54" s="11" t="s">
        <v>14</v>
      </c>
      <c r="G54" s="9">
        <f>SUM(H54:L54)</f>
        <v>208149.23</v>
      </c>
      <c r="H54" s="63">
        <v>38949.230000000003</v>
      </c>
      <c r="I54" s="63">
        <v>42300</v>
      </c>
      <c r="J54" s="9">
        <v>42300</v>
      </c>
      <c r="K54" s="9">
        <v>42300</v>
      </c>
      <c r="L54" s="9">
        <v>42300</v>
      </c>
      <c r="M54" s="122"/>
    </row>
    <row r="55" spans="1:13" s="10" customFormat="1" ht="30" customHeight="1" thickBot="1">
      <c r="A55" s="75"/>
      <c r="B55" s="75"/>
      <c r="C55" s="75"/>
      <c r="D55" s="75"/>
      <c r="E55" s="75"/>
      <c r="F55" s="11" t="s">
        <v>8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123"/>
    </row>
    <row r="56" spans="1:13" s="10" customFormat="1" ht="23.25" customHeight="1" thickBot="1">
      <c r="A56" s="132" t="s">
        <v>84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</row>
    <row r="57" spans="1:13" s="10" customFormat="1" ht="27.75" customHeight="1" thickBot="1">
      <c r="A57" s="135" t="s">
        <v>111</v>
      </c>
      <c r="B57" s="70" t="s">
        <v>57</v>
      </c>
      <c r="C57" s="70" t="s">
        <v>101</v>
      </c>
      <c r="D57" s="118" t="s">
        <v>31</v>
      </c>
      <c r="E57" s="70" t="s">
        <v>12</v>
      </c>
      <c r="F57" s="50" t="s">
        <v>5</v>
      </c>
      <c r="G57" s="48">
        <f>SUM(H57:L57)</f>
        <v>41068590.969999999</v>
      </c>
      <c r="H57" s="48">
        <f t="shared" ref="H57:I57" si="11">SUM(H59:H62)</f>
        <v>2886050</v>
      </c>
      <c r="I57" s="48">
        <f t="shared" si="11"/>
        <v>7937891.1100000003</v>
      </c>
      <c r="J57" s="60">
        <f>SUM(J59:J62)</f>
        <v>30094649.859999999</v>
      </c>
      <c r="K57" s="48">
        <f t="shared" ref="K57:L57" si="12">SUM(K59:K62)</f>
        <v>150000</v>
      </c>
      <c r="L57" s="51">
        <f t="shared" si="12"/>
        <v>0</v>
      </c>
      <c r="M57" s="124" t="s">
        <v>82</v>
      </c>
    </row>
    <row r="58" spans="1:13" s="10" customFormat="1" ht="15.75" thickBot="1">
      <c r="A58" s="71"/>
      <c r="B58" s="71"/>
      <c r="C58" s="71"/>
      <c r="D58" s="119"/>
      <c r="E58" s="71"/>
      <c r="F58" s="50" t="s">
        <v>6</v>
      </c>
      <c r="G58" s="48"/>
      <c r="H58" s="48"/>
      <c r="I58" s="48"/>
      <c r="J58" s="60"/>
      <c r="K58" s="48"/>
      <c r="L58" s="51"/>
      <c r="M58" s="125"/>
    </row>
    <row r="59" spans="1:13" s="10" customFormat="1" ht="28.5" customHeight="1" thickBot="1">
      <c r="A59" s="71"/>
      <c r="B59" s="71"/>
      <c r="C59" s="71"/>
      <c r="D59" s="119"/>
      <c r="E59" s="71"/>
      <c r="F59" s="50" t="s">
        <v>21</v>
      </c>
      <c r="G59" s="49">
        <f>SUM(H59:J59)</f>
        <v>18504118.440000001</v>
      </c>
      <c r="H59" s="49">
        <v>0</v>
      </c>
      <c r="I59" s="62">
        <v>5568032.6900000004</v>
      </c>
      <c r="J59" s="62">
        <f>3208939.06+9727146.69</f>
        <v>12936085.75</v>
      </c>
      <c r="K59" s="62">
        <v>0</v>
      </c>
      <c r="L59" s="62">
        <v>0</v>
      </c>
      <c r="M59" s="125"/>
    </row>
    <row r="60" spans="1:13" s="10" customFormat="1" ht="24.75" thickBot="1">
      <c r="A60" s="71"/>
      <c r="B60" s="71"/>
      <c r="C60" s="71"/>
      <c r="D60" s="119"/>
      <c r="E60" s="71"/>
      <c r="F60" s="50" t="s">
        <v>7</v>
      </c>
      <c r="G60" s="48">
        <f>SUM(H60:L60)</f>
        <v>14470700.83</v>
      </c>
      <c r="H60" s="48">
        <v>0</v>
      </c>
      <c r="I60" s="60">
        <v>618670.30000000005</v>
      </c>
      <c r="J60" s="60">
        <f>1080795.29+12000000+771235.24</f>
        <v>13852030.529999999</v>
      </c>
      <c r="K60" s="60">
        <v>0</v>
      </c>
      <c r="L60" s="60">
        <v>0</v>
      </c>
      <c r="M60" s="125"/>
    </row>
    <row r="61" spans="1:13" s="10" customFormat="1" ht="24.75" thickBot="1">
      <c r="A61" s="71"/>
      <c r="B61" s="71"/>
      <c r="C61" s="71"/>
      <c r="D61" s="119"/>
      <c r="E61" s="71"/>
      <c r="F61" s="50" t="s">
        <v>14</v>
      </c>
      <c r="G61" s="48">
        <f>SUM(H61:L61)</f>
        <v>8093771.7000000002</v>
      </c>
      <c r="H61" s="60">
        <f>2886050</f>
        <v>2886050</v>
      </c>
      <c r="I61" s="60">
        <f>1091771.12+659417</f>
        <v>1751188.12</v>
      </c>
      <c r="J61" s="60">
        <f>1907283.88+702383.7+341866+155000+200000</f>
        <v>3306533.58</v>
      </c>
      <c r="K61" s="60">
        <v>150000</v>
      </c>
      <c r="L61" s="60">
        <v>0</v>
      </c>
      <c r="M61" s="125"/>
    </row>
    <row r="62" spans="1:13" s="10" customFormat="1" ht="43.5" customHeight="1" thickBot="1">
      <c r="A62" s="72"/>
      <c r="B62" s="72"/>
      <c r="C62" s="72"/>
      <c r="D62" s="120"/>
      <c r="E62" s="72"/>
      <c r="F62" s="50" t="s">
        <v>8</v>
      </c>
      <c r="G62" s="48">
        <f>SUM(H62:J62)</f>
        <v>0</v>
      </c>
      <c r="H62" s="48">
        <v>0</v>
      </c>
      <c r="I62" s="60">
        <v>0</v>
      </c>
      <c r="J62" s="60">
        <v>0</v>
      </c>
      <c r="K62" s="60"/>
      <c r="L62" s="60">
        <v>0</v>
      </c>
      <c r="M62" s="126"/>
    </row>
    <row r="63" spans="1:13" s="10" customFormat="1" ht="24.75" hidden="1" customHeight="1" thickBot="1">
      <c r="A63" s="73" t="s">
        <v>60</v>
      </c>
      <c r="B63" s="73" t="s">
        <v>77</v>
      </c>
      <c r="C63" s="73" t="s">
        <v>27</v>
      </c>
      <c r="D63" s="127" t="s">
        <v>31</v>
      </c>
      <c r="E63" s="73" t="s">
        <v>12</v>
      </c>
      <c r="F63" s="11" t="s">
        <v>5</v>
      </c>
      <c r="G63" s="9">
        <f>SUM(H63:L63)</f>
        <v>0</v>
      </c>
      <c r="H63" s="9">
        <f t="shared" ref="H63:J63" si="13">SUM(H66:H68)</f>
        <v>0</v>
      </c>
      <c r="I63" s="63">
        <f t="shared" si="13"/>
        <v>0</v>
      </c>
      <c r="J63" s="63">
        <f t="shared" si="13"/>
        <v>0</v>
      </c>
      <c r="K63" s="63">
        <f t="shared" ref="K63:L63" si="14">SUM(K66:K68)</f>
        <v>0</v>
      </c>
      <c r="L63" s="63">
        <f t="shared" si="14"/>
        <v>0</v>
      </c>
      <c r="M63" s="121"/>
    </row>
    <row r="64" spans="1:13" s="10" customFormat="1" ht="15.75" hidden="1" thickBot="1">
      <c r="A64" s="74"/>
      <c r="B64" s="74"/>
      <c r="C64" s="74"/>
      <c r="D64" s="128"/>
      <c r="E64" s="74"/>
      <c r="F64" s="11" t="s">
        <v>6</v>
      </c>
      <c r="G64" s="9"/>
      <c r="H64" s="9"/>
      <c r="I64" s="63"/>
      <c r="J64" s="63"/>
      <c r="K64" s="63"/>
      <c r="L64" s="63"/>
      <c r="M64" s="122"/>
    </row>
    <row r="65" spans="1:13" s="10" customFormat="1" ht="28.5" hidden="1" customHeight="1" thickBot="1">
      <c r="A65" s="74"/>
      <c r="B65" s="74"/>
      <c r="C65" s="74"/>
      <c r="D65" s="128"/>
      <c r="E65" s="74"/>
      <c r="F65" s="11" t="s">
        <v>21</v>
      </c>
      <c r="G65" s="4">
        <v>0</v>
      </c>
      <c r="H65" s="4">
        <v>0</v>
      </c>
      <c r="I65" s="64">
        <v>0</v>
      </c>
      <c r="J65" s="64">
        <v>0</v>
      </c>
      <c r="K65" s="64">
        <v>0</v>
      </c>
      <c r="L65" s="64">
        <v>0</v>
      </c>
      <c r="M65" s="122"/>
    </row>
    <row r="66" spans="1:13" s="10" customFormat="1" ht="24.75" hidden="1" thickBot="1">
      <c r="A66" s="74"/>
      <c r="B66" s="74"/>
      <c r="C66" s="74"/>
      <c r="D66" s="128"/>
      <c r="E66" s="74"/>
      <c r="F66" s="11" t="s">
        <v>7</v>
      </c>
      <c r="G66" s="9">
        <f>SUM(H66:J66)</f>
        <v>0</v>
      </c>
      <c r="H66" s="9">
        <v>0</v>
      </c>
      <c r="I66" s="63">
        <v>0</v>
      </c>
      <c r="J66" s="63">
        <v>0</v>
      </c>
      <c r="K66" s="63">
        <v>0</v>
      </c>
      <c r="L66" s="63">
        <v>0</v>
      </c>
      <c r="M66" s="122"/>
    </row>
    <row r="67" spans="1:13" s="10" customFormat="1" ht="24.75" hidden="1" thickBot="1">
      <c r="A67" s="74"/>
      <c r="B67" s="74"/>
      <c r="C67" s="74"/>
      <c r="D67" s="128"/>
      <c r="E67" s="74"/>
      <c r="F67" s="11" t="s">
        <v>14</v>
      </c>
      <c r="G67" s="9">
        <f>SUM(H67:L67)</f>
        <v>0</v>
      </c>
      <c r="H67" s="9">
        <v>0</v>
      </c>
      <c r="I67" s="63">
        <v>0</v>
      </c>
      <c r="J67" s="63">
        <v>0</v>
      </c>
      <c r="K67" s="63">
        <v>0</v>
      </c>
      <c r="L67" s="63">
        <v>0</v>
      </c>
      <c r="M67" s="122"/>
    </row>
    <row r="68" spans="1:13" s="10" customFormat="1" ht="50.25" hidden="1" customHeight="1" thickBot="1">
      <c r="A68" s="75"/>
      <c r="B68" s="75"/>
      <c r="C68" s="75"/>
      <c r="D68" s="129"/>
      <c r="E68" s="75"/>
      <c r="F68" s="11" t="s">
        <v>8</v>
      </c>
      <c r="G68" s="9">
        <f>SUM(H68:L68)</f>
        <v>0</v>
      </c>
      <c r="H68" s="9">
        <v>0</v>
      </c>
      <c r="I68" s="63">
        <v>0</v>
      </c>
      <c r="J68" s="63">
        <v>0</v>
      </c>
      <c r="K68" s="63">
        <v>0</v>
      </c>
      <c r="L68" s="63">
        <v>0</v>
      </c>
      <c r="M68" s="123"/>
    </row>
    <row r="69" spans="1:13" s="10" customFormat="1" ht="24.75" customHeight="1" thickBot="1">
      <c r="A69" s="70" t="s">
        <v>119</v>
      </c>
      <c r="B69" s="70" t="s">
        <v>80</v>
      </c>
      <c r="C69" s="118" t="s">
        <v>101</v>
      </c>
      <c r="D69" s="118" t="s">
        <v>31</v>
      </c>
      <c r="E69" s="70" t="s">
        <v>12</v>
      </c>
      <c r="F69" s="50" t="s">
        <v>5</v>
      </c>
      <c r="G69" s="48">
        <f>H69+I69+J69+K69+L69</f>
        <v>13303100.989999998</v>
      </c>
      <c r="H69" s="48">
        <f>H72+H73+H74</f>
        <v>550699.05000000005</v>
      </c>
      <c r="I69" s="60">
        <f>I72+I73+I74+I71</f>
        <v>5436027.0700000003</v>
      </c>
      <c r="J69" s="60">
        <f>J72+J73+J74+J71</f>
        <v>284125</v>
      </c>
      <c r="K69" s="60">
        <f>K71+K72+K73+K74</f>
        <v>7032249.8699999992</v>
      </c>
      <c r="L69" s="60">
        <f t="shared" ref="L69" si="15">L72+L73+L74</f>
        <v>0</v>
      </c>
      <c r="M69" s="124" t="s">
        <v>94</v>
      </c>
    </row>
    <row r="70" spans="1:13" s="10" customFormat="1" ht="15.75" thickBot="1">
      <c r="A70" s="71"/>
      <c r="B70" s="71"/>
      <c r="C70" s="119"/>
      <c r="D70" s="119"/>
      <c r="E70" s="71"/>
      <c r="F70" s="50" t="s">
        <v>6</v>
      </c>
      <c r="G70" s="48"/>
      <c r="H70" s="48"/>
      <c r="I70" s="60"/>
      <c r="J70" s="60"/>
      <c r="K70" s="60"/>
      <c r="L70" s="60"/>
      <c r="M70" s="125"/>
    </row>
    <row r="71" spans="1:13" s="10" customFormat="1" ht="24.75" thickBot="1">
      <c r="A71" s="71"/>
      <c r="B71" s="71"/>
      <c r="C71" s="119"/>
      <c r="D71" s="119"/>
      <c r="E71" s="71"/>
      <c r="F71" s="50" t="s">
        <v>21</v>
      </c>
      <c r="G71" s="49">
        <f>H71+I71+J71+K71+L71</f>
        <v>9308723.6999999993</v>
      </c>
      <c r="H71" s="49">
        <v>0</v>
      </c>
      <c r="I71" s="62">
        <f>3149225.51+1125000-115664.81</f>
        <v>4158560.6999999997</v>
      </c>
      <c r="J71" s="62">
        <v>0</v>
      </c>
      <c r="K71" s="62">
        <f>4025163+1125000</f>
        <v>5150163</v>
      </c>
      <c r="L71" s="62">
        <v>0</v>
      </c>
      <c r="M71" s="125"/>
    </row>
    <row r="72" spans="1:13" s="10" customFormat="1" ht="24.75" thickBot="1">
      <c r="A72" s="71"/>
      <c r="B72" s="71"/>
      <c r="C72" s="119"/>
      <c r="D72" s="119"/>
      <c r="E72" s="71"/>
      <c r="F72" s="50" t="s">
        <v>7</v>
      </c>
      <c r="G72" s="48">
        <f>H72+I72+J72+K72+L72</f>
        <v>1497921.7000000002</v>
      </c>
      <c r="H72" s="48">
        <v>463620</v>
      </c>
      <c r="I72" s="60">
        <f>349913.96+112148.35</f>
        <v>462062.31000000006</v>
      </c>
      <c r="J72" s="60">
        <v>0</v>
      </c>
      <c r="K72" s="60">
        <f>447239.39+125000</f>
        <v>572239.39</v>
      </c>
      <c r="L72" s="60">
        <v>0</v>
      </c>
      <c r="M72" s="125"/>
    </row>
    <row r="73" spans="1:13" s="10" customFormat="1" ht="24.75" thickBot="1">
      <c r="A73" s="71"/>
      <c r="B73" s="71"/>
      <c r="C73" s="119"/>
      <c r="D73" s="119"/>
      <c r="E73" s="71"/>
      <c r="F73" s="50" t="s">
        <v>15</v>
      </c>
      <c r="G73" s="48">
        <f>H73+I73+J73+K73+L73</f>
        <v>2496455.59</v>
      </c>
      <c r="H73" s="48">
        <v>87079.05</v>
      </c>
      <c r="I73" s="60">
        <f>617495.2+197908.86</f>
        <v>815404.05999999994</v>
      </c>
      <c r="J73" s="60">
        <f>149125+50000+8000+45000+32000</f>
        <v>284125</v>
      </c>
      <c r="K73" s="66">
        <f>220600+789247.48+300000</f>
        <v>1309847.48</v>
      </c>
      <c r="L73" s="60">
        <v>0</v>
      </c>
      <c r="M73" s="125"/>
    </row>
    <row r="74" spans="1:13" s="10" customFormat="1" ht="198" customHeight="1" thickBot="1">
      <c r="A74" s="72"/>
      <c r="B74" s="72"/>
      <c r="C74" s="120"/>
      <c r="D74" s="120"/>
      <c r="E74" s="72"/>
      <c r="F74" s="50" t="s">
        <v>8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126"/>
    </row>
    <row r="75" spans="1:13">
      <c r="A75" s="100" t="s">
        <v>112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</row>
    <row r="76" spans="1:13" ht="24.75" customHeight="1" thickBot="1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5"/>
    </row>
    <row r="77" spans="1:13" s="10" customFormat="1" ht="26.25" customHeight="1" thickBot="1">
      <c r="A77" s="73" t="s">
        <v>113</v>
      </c>
      <c r="B77" s="73" t="s">
        <v>18</v>
      </c>
      <c r="C77" s="73" t="s">
        <v>101</v>
      </c>
      <c r="D77" s="73" t="s">
        <v>30</v>
      </c>
      <c r="E77" s="73" t="s">
        <v>12</v>
      </c>
      <c r="F77" s="11" t="s">
        <v>5</v>
      </c>
      <c r="G77" s="9">
        <f>H77+I77+K77+J77+L77</f>
        <v>705703626.94000006</v>
      </c>
      <c r="H77" s="9">
        <f>H80+H81+H84</f>
        <v>123648138.95</v>
      </c>
      <c r="I77" s="9">
        <f t="shared" ref="I77:J77" si="16">I80+I81+I84</f>
        <v>134178203.34999999</v>
      </c>
      <c r="J77" s="63">
        <f t="shared" si="16"/>
        <v>140484350.24000001</v>
      </c>
      <c r="K77" s="9">
        <f t="shared" ref="K77:L77" si="17">K80+K81+K84</f>
        <v>152545639.16</v>
      </c>
      <c r="L77" s="9">
        <f t="shared" si="17"/>
        <v>154847295.24000001</v>
      </c>
      <c r="M77" s="115" t="s">
        <v>22</v>
      </c>
    </row>
    <row r="78" spans="1:13" s="10" customFormat="1" ht="15.75" thickBot="1">
      <c r="A78" s="74"/>
      <c r="B78" s="74"/>
      <c r="C78" s="76"/>
      <c r="D78" s="76"/>
      <c r="E78" s="74"/>
      <c r="F78" s="11" t="s">
        <v>6</v>
      </c>
      <c r="G78" s="9"/>
      <c r="H78" s="9"/>
      <c r="I78" s="9"/>
      <c r="J78" s="63"/>
      <c r="K78" s="9"/>
      <c r="L78" s="12"/>
      <c r="M78" s="116"/>
    </row>
    <row r="79" spans="1:13" s="10" customFormat="1" ht="27" customHeight="1" thickBot="1">
      <c r="A79" s="74"/>
      <c r="B79" s="74"/>
      <c r="C79" s="76"/>
      <c r="D79" s="76"/>
      <c r="E79" s="74"/>
      <c r="F79" s="11" t="s">
        <v>21</v>
      </c>
      <c r="G79" s="4">
        <v>0</v>
      </c>
      <c r="H79" s="4">
        <v>0</v>
      </c>
      <c r="I79" s="4">
        <v>0</v>
      </c>
      <c r="J79" s="64">
        <v>0</v>
      </c>
      <c r="K79" s="4">
        <v>0</v>
      </c>
      <c r="L79" s="13">
        <v>0</v>
      </c>
      <c r="M79" s="116"/>
    </row>
    <row r="80" spans="1:13" s="10" customFormat="1" ht="24.75" thickBot="1">
      <c r="A80" s="74"/>
      <c r="B80" s="74"/>
      <c r="C80" s="76"/>
      <c r="D80" s="76"/>
      <c r="E80" s="74"/>
      <c r="F80" s="11" t="s">
        <v>7</v>
      </c>
      <c r="G80" s="9">
        <f>H80+I80+J80</f>
        <v>0</v>
      </c>
      <c r="H80" s="9">
        <v>0</v>
      </c>
      <c r="I80" s="9">
        <v>0</v>
      </c>
      <c r="J80" s="63">
        <v>0</v>
      </c>
      <c r="K80" s="9">
        <v>0</v>
      </c>
      <c r="L80" s="12">
        <v>0</v>
      </c>
      <c r="M80" s="116"/>
    </row>
    <row r="81" spans="1:14" s="10" customFormat="1" ht="24.75" thickBot="1">
      <c r="A81" s="74"/>
      <c r="B81" s="74"/>
      <c r="C81" s="76"/>
      <c r="D81" s="76"/>
      <c r="E81" s="74"/>
      <c r="F81" s="11" t="s">
        <v>15</v>
      </c>
      <c r="G81" s="9">
        <f>H81+I81+J81+L81+K81</f>
        <v>705703626.93999994</v>
      </c>
      <c r="H81" s="9">
        <v>123648138.95</v>
      </c>
      <c r="I81" s="9">
        <f>134833208.35-655005</f>
        <v>134178203.34999999</v>
      </c>
      <c r="J81" s="63">
        <f>64954166.46+7927812.86+40105640.34+27496730.58</f>
        <v>140484350.24000001</v>
      </c>
      <c r="K81" s="63">
        <f>70368222.38+9186412.28+45400329.39+27590675.11</f>
        <v>152545639.16</v>
      </c>
      <c r="L81" s="63">
        <f>70616774.01+9777575.25+45387746.92+29065199.06</f>
        <v>154847295.24000001</v>
      </c>
      <c r="M81" s="116"/>
    </row>
    <row r="82" spans="1:14" s="10" customFormat="1" ht="15.75" thickBot="1">
      <c r="A82" s="74"/>
      <c r="B82" s="74"/>
      <c r="C82" s="76"/>
      <c r="D82" s="76"/>
      <c r="E82" s="74"/>
      <c r="F82" s="11" t="s">
        <v>6</v>
      </c>
      <c r="G82" s="9"/>
      <c r="H82" s="9"/>
      <c r="I82" s="9"/>
      <c r="J82" s="63"/>
      <c r="K82" s="63"/>
      <c r="L82" s="63"/>
      <c r="M82" s="116"/>
    </row>
    <row r="83" spans="1:14" s="10" customFormat="1" ht="24.75" thickBot="1">
      <c r="A83" s="74"/>
      <c r="B83" s="74"/>
      <c r="C83" s="76"/>
      <c r="D83" s="76"/>
      <c r="E83" s="74"/>
      <c r="F83" s="11" t="s">
        <v>19</v>
      </c>
      <c r="G83" s="9">
        <f>SUM(H83:L83)</f>
        <v>131125835.75</v>
      </c>
      <c r="H83" s="12">
        <v>22482558</v>
      </c>
      <c r="I83" s="12">
        <v>24490673</v>
      </c>
      <c r="J83" s="63">
        <v>27496730.579999998</v>
      </c>
      <c r="K83" s="63">
        <v>27590675.109999999</v>
      </c>
      <c r="L83" s="63">
        <v>29065199.059999999</v>
      </c>
      <c r="M83" s="116"/>
    </row>
    <row r="84" spans="1:14" s="10" customFormat="1" ht="26.25" customHeight="1" thickBot="1">
      <c r="A84" s="75"/>
      <c r="B84" s="75"/>
      <c r="C84" s="77"/>
      <c r="D84" s="77"/>
      <c r="E84" s="75"/>
      <c r="F84" s="11" t="s">
        <v>8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17"/>
    </row>
    <row r="85" spans="1:14" s="10" customFormat="1" ht="26.25" hidden="1" customHeight="1" thickBot="1">
      <c r="A85" s="70" t="s">
        <v>62</v>
      </c>
      <c r="B85" s="70" t="s">
        <v>56</v>
      </c>
      <c r="C85" s="70" t="s">
        <v>27</v>
      </c>
      <c r="D85" s="70" t="s">
        <v>33</v>
      </c>
      <c r="E85" s="70" t="s">
        <v>12</v>
      </c>
      <c r="F85" s="50" t="s">
        <v>5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4" t="s">
        <v>73</v>
      </c>
    </row>
    <row r="86" spans="1:14" s="10" customFormat="1" ht="15.75" hidden="1" thickBot="1">
      <c r="A86" s="71"/>
      <c r="B86" s="71"/>
      <c r="C86" s="90"/>
      <c r="D86" s="90"/>
      <c r="E86" s="71"/>
      <c r="F86" s="50" t="s">
        <v>6</v>
      </c>
      <c r="G86" s="48"/>
      <c r="H86" s="48"/>
      <c r="I86" s="48"/>
      <c r="J86" s="51"/>
      <c r="K86" s="48"/>
      <c r="L86" s="51"/>
      <c r="M86" s="95"/>
    </row>
    <row r="87" spans="1:14" s="10" customFormat="1" ht="27" hidden="1" customHeight="1" thickBot="1">
      <c r="A87" s="71"/>
      <c r="B87" s="71"/>
      <c r="C87" s="90"/>
      <c r="D87" s="90"/>
      <c r="E87" s="71"/>
      <c r="F87" s="50" t="s">
        <v>21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5"/>
    </row>
    <row r="88" spans="1:14" s="10" customFormat="1" ht="24.75" hidden="1" thickBot="1">
      <c r="A88" s="71"/>
      <c r="B88" s="71"/>
      <c r="C88" s="90"/>
      <c r="D88" s="90"/>
      <c r="E88" s="71"/>
      <c r="F88" s="50" t="s">
        <v>7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5"/>
    </row>
    <row r="89" spans="1:14" s="10" customFormat="1" ht="24.75" hidden="1" thickBot="1">
      <c r="A89" s="71"/>
      <c r="B89" s="71"/>
      <c r="C89" s="90"/>
      <c r="D89" s="90"/>
      <c r="E89" s="71"/>
      <c r="F89" s="50" t="s">
        <v>15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5"/>
    </row>
    <row r="90" spans="1:14" s="10" customFormat="1" ht="48" hidden="1" customHeight="1" thickBot="1">
      <c r="A90" s="72"/>
      <c r="B90" s="72"/>
      <c r="C90" s="91"/>
      <c r="D90" s="91"/>
      <c r="E90" s="72"/>
      <c r="F90" s="50" t="s">
        <v>8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6"/>
    </row>
    <row r="91" spans="1:14" s="24" customFormat="1" ht="26.25" hidden="1" customHeight="1" thickBot="1">
      <c r="A91" s="87" t="s">
        <v>16</v>
      </c>
      <c r="B91" s="87" t="s">
        <v>29</v>
      </c>
      <c r="C91" s="87" t="s">
        <v>27</v>
      </c>
      <c r="D91" s="87" t="s">
        <v>32</v>
      </c>
      <c r="E91" s="87" t="s">
        <v>12</v>
      </c>
      <c r="F91" s="53" t="s">
        <v>5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4" t="s">
        <v>76</v>
      </c>
    </row>
    <row r="92" spans="1:14" s="24" customFormat="1" ht="15.75" hidden="1" thickBot="1">
      <c r="A92" s="88"/>
      <c r="B92" s="88"/>
      <c r="C92" s="130"/>
      <c r="D92" s="130"/>
      <c r="E92" s="88"/>
      <c r="F92" s="53" t="s">
        <v>6</v>
      </c>
      <c r="G92" s="51"/>
      <c r="H92" s="51"/>
      <c r="I92" s="51"/>
      <c r="J92" s="51"/>
      <c r="K92" s="51"/>
      <c r="L92" s="51"/>
      <c r="M92" s="95"/>
    </row>
    <row r="93" spans="1:14" s="24" customFormat="1" ht="27" hidden="1" customHeight="1" thickBot="1">
      <c r="A93" s="88"/>
      <c r="B93" s="88"/>
      <c r="C93" s="130"/>
      <c r="D93" s="130"/>
      <c r="E93" s="88"/>
      <c r="F93" s="53" t="s">
        <v>21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5"/>
    </row>
    <row r="94" spans="1:14" s="24" customFormat="1" ht="24.75" hidden="1" thickBot="1">
      <c r="A94" s="88"/>
      <c r="B94" s="88"/>
      <c r="C94" s="130"/>
      <c r="D94" s="130"/>
      <c r="E94" s="88"/>
      <c r="F94" s="53" t="s">
        <v>7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5"/>
      <c r="N94" s="47" t="e">
        <f>#REF!+#REF!+#REF!+#REF!+#REF!</f>
        <v>#REF!</v>
      </c>
    </row>
    <row r="95" spans="1:14" s="24" customFormat="1" ht="24.75" hidden="1" thickBot="1">
      <c r="A95" s="88"/>
      <c r="B95" s="88"/>
      <c r="C95" s="130"/>
      <c r="D95" s="130"/>
      <c r="E95" s="88"/>
      <c r="F95" s="53" t="s">
        <v>15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5"/>
      <c r="N95" s="24">
        <v>98085660.420000002</v>
      </c>
    </row>
    <row r="96" spans="1:14" s="24" customFormat="1" ht="53.45" hidden="1" customHeight="1" thickBot="1">
      <c r="A96" s="89"/>
      <c r="B96" s="89"/>
      <c r="C96" s="131"/>
      <c r="D96" s="131"/>
      <c r="E96" s="89"/>
      <c r="F96" s="53" t="s">
        <v>8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6"/>
      <c r="N96" s="47" t="e">
        <f>N95-N94</f>
        <v>#REF!</v>
      </c>
    </row>
    <row r="97" spans="1:14" s="24" customFormat="1" ht="26.25" customHeight="1" thickBot="1">
      <c r="A97" s="78" t="s">
        <v>114</v>
      </c>
      <c r="B97" s="78" t="s">
        <v>29</v>
      </c>
      <c r="C97" s="78" t="s">
        <v>101</v>
      </c>
      <c r="D97" s="78" t="s">
        <v>32</v>
      </c>
      <c r="E97" s="78" t="s">
        <v>12</v>
      </c>
      <c r="F97" s="61" t="s">
        <v>5</v>
      </c>
      <c r="G97" s="12">
        <f>H97+I97+J97+K97+L97</f>
        <v>5011450.5200000005</v>
      </c>
      <c r="H97" s="12">
        <f>H100+H101+H102</f>
        <v>2029659.09</v>
      </c>
      <c r="I97" s="12">
        <f>I100+I101+I102</f>
        <v>2981791.43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81" t="s">
        <v>100</v>
      </c>
    </row>
    <row r="98" spans="1:14" s="24" customFormat="1" ht="15.75" thickBot="1">
      <c r="A98" s="79"/>
      <c r="B98" s="79"/>
      <c r="C98" s="92"/>
      <c r="D98" s="92"/>
      <c r="E98" s="79"/>
      <c r="F98" s="61" t="s">
        <v>6</v>
      </c>
      <c r="G98" s="12"/>
      <c r="H98" s="12"/>
      <c r="I98" s="12"/>
      <c r="J98" s="12"/>
      <c r="K98" s="12"/>
      <c r="L98" s="12"/>
      <c r="M98" s="82"/>
    </row>
    <row r="99" spans="1:14" s="24" customFormat="1" ht="27" customHeight="1" thickBot="1">
      <c r="A99" s="79"/>
      <c r="B99" s="79"/>
      <c r="C99" s="92"/>
      <c r="D99" s="92"/>
      <c r="E99" s="79"/>
      <c r="F99" s="61" t="s">
        <v>21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2"/>
    </row>
    <row r="100" spans="1:14" s="24" customFormat="1" ht="24.75" thickBot="1">
      <c r="A100" s="79"/>
      <c r="B100" s="79"/>
      <c r="C100" s="92"/>
      <c r="D100" s="92"/>
      <c r="E100" s="79"/>
      <c r="F100" s="61" t="s">
        <v>7</v>
      </c>
      <c r="G100" s="12">
        <f>H100+I100+J100+K100+L100</f>
        <v>3873354</v>
      </c>
      <c r="H100" s="12">
        <v>1786100</v>
      </c>
      <c r="I100" s="12">
        <v>2087254</v>
      </c>
      <c r="J100" s="12">
        <v>0</v>
      </c>
      <c r="K100" s="12">
        <v>0</v>
      </c>
      <c r="L100" s="12">
        <v>0</v>
      </c>
      <c r="M100" s="82"/>
      <c r="N100" s="47">
        <f>K101+K100+K95+K94+K87</f>
        <v>0</v>
      </c>
    </row>
    <row r="101" spans="1:14" s="24" customFormat="1" ht="24.75" thickBot="1">
      <c r="A101" s="79"/>
      <c r="B101" s="79"/>
      <c r="C101" s="92"/>
      <c r="D101" s="92"/>
      <c r="E101" s="79"/>
      <c r="F101" s="61" t="s">
        <v>15</v>
      </c>
      <c r="G101" s="12">
        <f>H101+I101+J101+K101+L101</f>
        <v>1138096.52</v>
      </c>
      <c r="H101" s="12">
        <v>243559.09</v>
      </c>
      <c r="I101" s="12">
        <v>894537.43</v>
      </c>
      <c r="J101" s="12">
        <v>0</v>
      </c>
      <c r="K101" s="12">
        <v>0</v>
      </c>
      <c r="L101" s="12">
        <v>0</v>
      </c>
      <c r="M101" s="82"/>
      <c r="N101" s="24">
        <v>98085660.420000002</v>
      </c>
    </row>
    <row r="102" spans="1:14" s="24" customFormat="1" ht="74.25" customHeight="1" thickBot="1">
      <c r="A102" s="80"/>
      <c r="B102" s="80"/>
      <c r="C102" s="93"/>
      <c r="D102" s="93"/>
      <c r="E102" s="80"/>
      <c r="F102" s="61" t="s">
        <v>8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83"/>
      <c r="N102" s="47">
        <f>N101-N100</f>
        <v>98085660.420000002</v>
      </c>
    </row>
    <row r="103" spans="1:14" s="24" customFormat="1" ht="26.25" customHeight="1" thickBot="1">
      <c r="A103" s="78" t="s">
        <v>115</v>
      </c>
      <c r="B103" s="78" t="s">
        <v>88</v>
      </c>
      <c r="C103" s="78" t="s">
        <v>101</v>
      </c>
      <c r="D103" s="78" t="s">
        <v>87</v>
      </c>
      <c r="E103" s="78" t="s">
        <v>12</v>
      </c>
      <c r="F103" s="61" t="s">
        <v>5</v>
      </c>
      <c r="G103" s="12">
        <f>H103+I103+J103+K103+L103</f>
        <v>14370359.5</v>
      </c>
      <c r="H103" s="12">
        <f>H106+H107+H108</f>
        <v>5458000</v>
      </c>
      <c r="I103" s="12">
        <f>I106+I107+I108</f>
        <v>4349748.6099999994</v>
      </c>
      <c r="J103" s="63">
        <f>J106+J107+J108</f>
        <v>4562610.8899999997</v>
      </c>
      <c r="K103" s="12">
        <f>K106+K107+K108</f>
        <v>0</v>
      </c>
      <c r="L103" s="12">
        <f>L106+L107+L108</f>
        <v>0</v>
      </c>
      <c r="M103" s="81" t="s">
        <v>99</v>
      </c>
    </row>
    <row r="104" spans="1:14" s="24" customFormat="1" ht="15.75" thickBot="1">
      <c r="A104" s="79"/>
      <c r="B104" s="79"/>
      <c r="C104" s="92"/>
      <c r="D104" s="92"/>
      <c r="E104" s="79"/>
      <c r="F104" s="61" t="s">
        <v>6</v>
      </c>
      <c r="G104" s="12"/>
      <c r="H104" s="12"/>
      <c r="I104" s="12"/>
      <c r="J104" s="12"/>
      <c r="K104" s="12"/>
      <c r="L104" s="12"/>
      <c r="M104" s="82"/>
    </row>
    <row r="105" spans="1:14" s="24" customFormat="1" ht="27" customHeight="1" thickBot="1">
      <c r="A105" s="79"/>
      <c r="B105" s="79"/>
      <c r="C105" s="92"/>
      <c r="D105" s="92"/>
      <c r="E105" s="79"/>
      <c r="F105" s="61" t="s">
        <v>21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82"/>
    </row>
    <row r="106" spans="1:14" s="24" customFormat="1" ht="24.75" thickBot="1">
      <c r="A106" s="79"/>
      <c r="B106" s="79"/>
      <c r="C106" s="92"/>
      <c r="D106" s="92"/>
      <c r="E106" s="79"/>
      <c r="F106" s="61" t="s">
        <v>7</v>
      </c>
      <c r="G106" s="12">
        <f>H106+I106+J106+K106+L106</f>
        <v>12760605.560000001</v>
      </c>
      <c r="H106" s="12">
        <v>5185100</v>
      </c>
      <c r="I106" s="12">
        <v>3697286.3</v>
      </c>
      <c r="J106" s="12">
        <v>3878219.26</v>
      </c>
      <c r="K106" s="12">
        <v>0</v>
      </c>
      <c r="L106" s="12">
        <v>0</v>
      </c>
      <c r="M106" s="82"/>
      <c r="N106" s="47">
        <f>K107+K106+K101+K100+K93</f>
        <v>0</v>
      </c>
    </row>
    <row r="107" spans="1:14" s="24" customFormat="1" ht="24.75" thickBot="1">
      <c r="A107" s="79"/>
      <c r="B107" s="79"/>
      <c r="C107" s="92"/>
      <c r="D107" s="92"/>
      <c r="E107" s="79"/>
      <c r="F107" s="61" t="s">
        <v>15</v>
      </c>
      <c r="G107" s="12">
        <f>H107+I107+J107+K107+L107</f>
        <v>1609753.94</v>
      </c>
      <c r="H107" s="12">
        <v>272900</v>
      </c>
      <c r="I107" s="12">
        <v>652462.31000000006</v>
      </c>
      <c r="J107" s="12">
        <v>684391.63</v>
      </c>
      <c r="K107" s="12">
        <v>0</v>
      </c>
      <c r="L107" s="12">
        <v>0</v>
      </c>
      <c r="M107" s="82"/>
      <c r="N107" s="24">
        <v>98085660.420000002</v>
      </c>
    </row>
    <row r="108" spans="1:14" s="24" customFormat="1" ht="74.25" customHeight="1" thickBot="1">
      <c r="A108" s="80"/>
      <c r="B108" s="80"/>
      <c r="C108" s="93"/>
      <c r="D108" s="93"/>
      <c r="E108" s="80"/>
      <c r="F108" s="61" t="s">
        <v>8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83"/>
      <c r="N108" s="47">
        <f>N107-N106</f>
        <v>98085660.420000002</v>
      </c>
    </row>
    <row r="109" spans="1:14" s="10" customFormat="1" ht="26.25" customHeight="1" thickBot="1">
      <c r="A109" s="70" t="s">
        <v>116</v>
      </c>
      <c r="B109" s="70" t="s">
        <v>20</v>
      </c>
      <c r="C109" s="70" t="s">
        <v>101</v>
      </c>
      <c r="D109" s="70" t="s">
        <v>30</v>
      </c>
      <c r="E109" s="70" t="s">
        <v>12</v>
      </c>
      <c r="F109" s="50" t="s">
        <v>5</v>
      </c>
      <c r="G109" s="48">
        <f>H109+I109+J109+K109+L109</f>
        <v>10255182.82</v>
      </c>
      <c r="H109" s="51">
        <f>H112+H113+H115+H116+H111</f>
        <v>2164772.7600000002</v>
      </c>
      <c r="I109" s="51">
        <f>I112+I113+I115+I116+I111</f>
        <v>1157335</v>
      </c>
      <c r="J109" s="60">
        <f>J112+J113+J115+J116+J111</f>
        <v>1909405.48</v>
      </c>
      <c r="K109" s="51">
        <f>K112+K113+K115+K116+K111</f>
        <v>2471334.79</v>
      </c>
      <c r="L109" s="51">
        <f>L112+L113+L115+L116+L111</f>
        <v>2552334.79</v>
      </c>
      <c r="M109" s="94" t="s">
        <v>98</v>
      </c>
    </row>
    <row r="110" spans="1:14" s="10" customFormat="1" ht="15.75" thickBot="1">
      <c r="A110" s="71"/>
      <c r="B110" s="71"/>
      <c r="C110" s="90"/>
      <c r="D110" s="90"/>
      <c r="E110" s="71"/>
      <c r="F110" s="50" t="s">
        <v>6</v>
      </c>
      <c r="G110" s="48"/>
      <c r="H110" s="48"/>
      <c r="I110" s="48"/>
      <c r="J110" s="51"/>
      <c r="K110" s="48"/>
      <c r="L110" s="51"/>
      <c r="M110" s="95"/>
    </row>
    <row r="111" spans="1:14" s="10" customFormat="1" ht="26.25" customHeight="1" thickBot="1">
      <c r="A111" s="71"/>
      <c r="B111" s="71"/>
      <c r="C111" s="90"/>
      <c r="D111" s="90"/>
      <c r="E111" s="71"/>
      <c r="F111" s="50" t="s">
        <v>21</v>
      </c>
      <c r="G111" s="49">
        <f>SUM(H111:J111)</f>
        <v>50000</v>
      </c>
      <c r="H111" s="49">
        <v>0</v>
      </c>
      <c r="I111" s="49">
        <v>0</v>
      </c>
      <c r="J111" s="52">
        <v>50000</v>
      </c>
      <c r="K111" s="49">
        <v>0</v>
      </c>
      <c r="L111" s="52">
        <v>0</v>
      </c>
      <c r="M111" s="95"/>
    </row>
    <row r="112" spans="1:14" s="10" customFormat="1" ht="24.75" thickBot="1">
      <c r="A112" s="71"/>
      <c r="B112" s="71"/>
      <c r="C112" s="90"/>
      <c r="D112" s="90"/>
      <c r="E112" s="71"/>
      <c r="F112" s="50" t="s">
        <v>7</v>
      </c>
      <c r="G112" s="60">
        <f>H112+I112+J112+K112+L112</f>
        <v>76473.399999999994</v>
      </c>
      <c r="H112" s="60">
        <v>23518.66</v>
      </c>
      <c r="I112" s="60">
        <v>23737.45</v>
      </c>
      <c r="J112" s="60">
        <f>23661.73+ 5555.56</f>
        <v>29217.29</v>
      </c>
      <c r="K112" s="60">
        <v>0</v>
      </c>
      <c r="L112" s="60">
        <v>0</v>
      </c>
      <c r="M112" s="95"/>
    </row>
    <row r="113" spans="1:13" s="10" customFormat="1" ht="24.75" thickBot="1">
      <c r="A113" s="71"/>
      <c r="B113" s="71"/>
      <c r="C113" s="90"/>
      <c r="D113" s="90"/>
      <c r="E113" s="71"/>
      <c r="F113" s="50" t="s">
        <v>15</v>
      </c>
      <c r="G113" s="48">
        <f>H113+I113+J113+K113+L113</f>
        <v>10128709.42</v>
      </c>
      <c r="H113" s="48">
        <v>2141254.1</v>
      </c>
      <c r="I113" s="60">
        <f>1157335-23737.45</f>
        <v>1133597.55</v>
      </c>
      <c r="J113" s="60">
        <f>1156984.27+439000+184400+9803.92+40000</f>
        <v>1830188.19</v>
      </c>
      <c r="K113" s="60">
        <f>1157334.79+1053000+261000</f>
        <v>2471334.79</v>
      </c>
      <c r="L113" s="60">
        <f>1157334.79+1179000+216000</f>
        <v>2552334.79</v>
      </c>
      <c r="M113" s="95"/>
    </row>
    <row r="114" spans="1:13" s="10" customFormat="1" ht="15.75" thickBot="1">
      <c r="A114" s="71"/>
      <c r="B114" s="71"/>
      <c r="C114" s="90"/>
      <c r="D114" s="90"/>
      <c r="E114" s="71"/>
      <c r="F114" s="50" t="s">
        <v>6</v>
      </c>
      <c r="G114" s="48"/>
      <c r="H114" s="48"/>
      <c r="I114" s="48"/>
      <c r="J114" s="51"/>
      <c r="K114" s="48"/>
      <c r="L114" s="51"/>
      <c r="M114" s="95"/>
    </row>
    <row r="115" spans="1:13" s="10" customFormat="1" ht="24.75" thickBot="1">
      <c r="A115" s="71"/>
      <c r="B115" s="71"/>
      <c r="C115" s="90"/>
      <c r="D115" s="90"/>
      <c r="E115" s="71"/>
      <c r="F115" s="50" t="s">
        <v>19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5"/>
    </row>
    <row r="116" spans="1:13" s="10" customFormat="1" ht="26.25" customHeight="1" thickBot="1">
      <c r="A116" s="72"/>
      <c r="B116" s="72"/>
      <c r="C116" s="91"/>
      <c r="D116" s="91"/>
      <c r="E116" s="72"/>
      <c r="F116" s="50" t="s">
        <v>8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6"/>
    </row>
    <row r="117" spans="1:13" s="6" customFormat="1" ht="24.75" customHeight="1" thickBot="1">
      <c r="A117" s="84" t="s">
        <v>117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6"/>
    </row>
    <row r="118" spans="1:13" ht="26.25" customHeight="1" thickBot="1">
      <c r="A118" s="67" t="s">
        <v>118</v>
      </c>
      <c r="B118" s="70" t="s">
        <v>17</v>
      </c>
      <c r="C118" s="70" t="s">
        <v>102</v>
      </c>
      <c r="D118" s="109"/>
      <c r="E118" s="67" t="s">
        <v>12</v>
      </c>
      <c r="F118" s="54" t="s">
        <v>5</v>
      </c>
      <c r="G118" s="49">
        <f>H118+L118+K118+I118+J118</f>
        <v>32375544.52</v>
      </c>
      <c r="H118" s="49">
        <f>H121+H122+H123+H120</f>
        <v>8140269</v>
      </c>
      <c r="I118" s="49">
        <f t="shared" ref="I118:J118" si="22">I121+I122+I123+I120</f>
        <v>8051018.5199999996</v>
      </c>
      <c r="J118" s="62">
        <f t="shared" si="22"/>
        <v>5335539</v>
      </c>
      <c r="K118" s="49">
        <f t="shared" ref="K118:L118" si="23">K121+K122+K123+K120</f>
        <v>5399005</v>
      </c>
      <c r="L118" s="49">
        <f t="shared" si="23"/>
        <v>5449713</v>
      </c>
      <c r="M118" s="94" t="s">
        <v>23</v>
      </c>
    </row>
    <row r="119" spans="1:13" ht="16.5" thickBot="1">
      <c r="A119" s="68"/>
      <c r="B119" s="71"/>
      <c r="C119" s="68"/>
      <c r="D119" s="110"/>
      <c r="E119" s="68"/>
      <c r="F119" s="54" t="s">
        <v>6</v>
      </c>
      <c r="G119" s="49"/>
      <c r="H119" s="49"/>
      <c r="I119" s="49"/>
      <c r="J119" s="52"/>
      <c r="K119" s="49"/>
      <c r="L119" s="52"/>
      <c r="M119" s="95"/>
    </row>
    <row r="120" spans="1:13" ht="26.25" thickBot="1">
      <c r="A120" s="68"/>
      <c r="B120" s="71"/>
      <c r="C120" s="68"/>
      <c r="D120" s="110"/>
      <c r="E120" s="68"/>
      <c r="F120" s="54" t="s">
        <v>21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5"/>
    </row>
    <row r="121" spans="1:13" ht="26.25" thickBot="1">
      <c r="A121" s="68"/>
      <c r="B121" s="71"/>
      <c r="C121" s="68"/>
      <c r="D121" s="110"/>
      <c r="E121" s="68"/>
      <c r="F121" s="54" t="s">
        <v>7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5"/>
    </row>
    <row r="122" spans="1:13" ht="26.25" thickBot="1">
      <c r="A122" s="68"/>
      <c r="B122" s="71"/>
      <c r="C122" s="68"/>
      <c r="D122" s="110"/>
      <c r="E122" s="68"/>
      <c r="F122" s="54" t="s">
        <v>15</v>
      </c>
      <c r="G122" s="49">
        <f>H122+I122+J122+L122+K122</f>
        <v>32375544.52</v>
      </c>
      <c r="H122" s="49">
        <v>8140269</v>
      </c>
      <c r="I122" s="52">
        <v>8051018.5199999996</v>
      </c>
      <c r="J122" s="52">
        <v>5335539</v>
      </c>
      <c r="K122" s="52">
        <v>5399005</v>
      </c>
      <c r="L122" s="52">
        <v>5449713</v>
      </c>
      <c r="M122" s="95"/>
    </row>
    <row r="123" spans="1:13" ht="29.25" customHeight="1" thickBot="1">
      <c r="A123" s="69"/>
      <c r="B123" s="72"/>
      <c r="C123" s="69"/>
      <c r="D123" s="111"/>
      <c r="E123" s="69"/>
      <c r="F123" s="54" t="s">
        <v>8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6"/>
    </row>
    <row r="124" spans="1:13" s="8" customFormat="1" ht="26.25" thickBot="1">
      <c r="A124" s="97"/>
      <c r="B124" s="106" t="s">
        <v>13</v>
      </c>
      <c r="C124" s="97"/>
      <c r="D124" s="97"/>
      <c r="E124" s="97"/>
      <c r="F124" s="7" t="s">
        <v>5</v>
      </c>
      <c r="G124" s="20">
        <f>G69+G103+G63+G44+G57+G13+G19+G7+G118+G31+G77+G109+G85+G91+G37+G25+G97+G50</f>
        <v>831262836.76000011</v>
      </c>
      <c r="H124" s="20">
        <f>H7+H13+H19+H25+H31+H37+H44+H50+H57+H69+H77+H97+H103+H109+H118</f>
        <v>146924003.22</v>
      </c>
      <c r="I124" s="20">
        <f>I69+I63+I57+I13+I19+I7+I118+I31+I77+I109+I85+I91+I37+I25+I97+I50+I103</f>
        <v>165568025.97000003</v>
      </c>
      <c r="J124" s="20">
        <f>J7+J13+J19+J25+J31+J37+J44+J50+J57+J69+J77+J97+J103+J109+J118</f>
        <v>184304164.32999998</v>
      </c>
      <c r="K124" s="20">
        <f>K69+K63+K57+K13+K19+K7+K118+K31+K77+K109+K85+K91+K37+K25+K97+K50</f>
        <v>169605523.13</v>
      </c>
      <c r="L124" s="20">
        <f>L69+L63+L57+L13+L19+L7+L118+L31+L77+L109+L85+L91+L37+L25+L97+L50</f>
        <v>164861120.11000001</v>
      </c>
      <c r="M124" s="112"/>
    </row>
    <row r="125" spans="1:13" s="8" customFormat="1" ht="16.5" thickBot="1">
      <c r="A125" s="98"/>
      <c r="B125" s="107"/>
      <c r="C125" s="98"/>
      <c r="D125" s="98"/>
      <c r="E125" s="98"/>
      <c r="F125" s="7" t="s">
        <v>6</v>
      </c>
      <c r="G125" s="20"/>
      <c r="H125" s="20"/>
      <c r="I125" s="20"/>
      <c r="J125" s="20"/>
      <c r="K125" s="20"/>
      <c r="L125" s="20"/>
      <c r="M125" s="113"/>
    </row>
    <row r="126" spans="1:13" s="8" customFormat="1" ht="26.25" thickBot="1">
      <c r="A126" s="98"/>
      <c r="B126" s="107"/>
      <c r="C126" s="98"/>
      <c r="D126" s="98"/>
      <c r="E126" s="98"/>
      <c r="F126" s="7" t="s">
        <v>21</v>
      </c>
      <c r="G126" s="20">
        <f>G9+G15+G21+G27+G33+G39+G46+G52+G59+G71+G79+G99+G105+G111+G120</f>
        <v>29254616.800000001</v>
      </c>
      <c r="H126" s="20">
        <f>H120+H111+H105+H99+H79+H71+H59+H46+H39+H33+H27+H21+H15+H9</f>
        <v>200000</v>
      </c>
      <c r="I126" s="20">
        <f>I9+I15+I21+I27+I33+I39+I46+I52+I59+I71+I79+I99+I105+I111+I120</f>
        <v>9726593.3900000006</v>
      </c>
      <c r="J126" s="20">
        <f>J9+J15+J21+J27+J33+J39+J46+J52+J59+J71+J79+J99+J105+J111+J120</f>
        <v>13383343.970000001</v>
      </c>
      <c r="K126" s="20">
        <f>K9+K15+K21+K27+K33+K39+K46+K59+K71+K79+K99+K105+K111+K120</f>
        <v>5547421.2199999997</v>
      </c>
      <c r="L126" s="20">
        <f t="shared" ref="L126" si="24">L71+L65+L59+L15+L21+L9+L120+L33+L79+L111+L87+L93+L39+L27+L99</f>
        <v>397258.22</v>
      </c>
      <c r="M126" s="113"/>
    </row>
    <row r="127" spans="1:13" s="8" customFormat="1" ht="26.25" thickBot="1">
      <c r="A127" s="98"/>
      <c r="B127" s="107"/>
      <c r="C127" s="98"/>
      <c r="D127" s="98"/>
      <c r="E127" s="98"/>
      <c r="F127" s="7" t="s">
        <v>7</v>
      </c>
      <c r="G127" s="20">
        <f>G72+G47+G106+G66+G60+G16+G22+G10+G121+G34+G80+G112+G88+G94+G40+G28+G100</f>
        <v>34011340.810000002</v>
      </c>
      <c r="H127" s="20">
        <f>H72+H66+H106+H47+H60+H16+H22+H10+H121+H34+H80+H112+H88+H94+H40+H28+H100</f>
        <v>8014960.8799999999</v>
      </c>
      <c r="I127" s="20">
        <f>I72+I66+I60+I16+I22+I10+I121+I34+I80+I112+I88+I94+I40+I28+I100+I53+I106</f>
        <v>7423410.3599999994</v>
      </c>
      <c r="J127" s="20">
        <f>J10+J16+J22+J28+J34+J40+J47+J53+J60+J72+J80+J100+J106+J112+J121</f>
        <v>17912450.460000001</v>
      </c>
      <c r="K127" s="20">
        <f t="shared" ref="J127:L129" si="25">K72+K66+K60+K16+K22+K10+K121+K34+K80+K112+K88+K94+K40+K28+K100</f>
        <v>616379.25</v>
      </c>
      <c r="L127" s="20">
        <f t="shared" si="25"/>
        <v>44139.86</v>
      </c>
      <c r="M127" s="113"/>
    </row>
    <row r="128" spans="1:13" s="8" customFormat="1" ht="26.25" thickBot="1">
      <c r="A128" s="98"/>
      <c r="B128" s="107"/>
      <c r="C128" s="98"/>
      <c r="D128" s="98"/>
      <c r="E128" s="98"/>
      <c r="F128" s="7" t="s">
        <v>15</v>
      </c>
      <c r="G128" s="20">
        <f>G73+G48+G107+G67+G61+G17+G23+G11+G122+G35+G81+G113+G89+G95+G41+G29+G101+G54</f>
        <v>767246879.14999986</v>
      </c>
      <c r="H128" s="20">
        <f>H73+H67+H107+H48+H61+H17+H23+H11+H122+H35+H81+H113+H89+H95+H41+H29+H101+H54</f>
        <v>138559042.34</v>
      </c>
      <c r="I128" s="20">
        <f>I73+I67+I61+I17+I23+I11+I122+I35+I81+I113+I89+I95+I41+I29+I101+I54+I107</f>
        <v>148268022.22000003</v>
      </c>
      <c r="J128" s="20">
        <f>J11+J17+J23+J29+J35+J41+J54+J61+J73+J81+J101+J107+J113+J122</f>
        <v>152858369.90000001</v>
      </c>
      <c r="K128" s="20">
        <f>K73+K67+K61+K17+K23+K11+K122+K35+K81+K113+K89+K95+K41+K29+K101+K54</f>
        <v>163291722.66</v>
      </c>
      <c r="L128" s="20">
        <f>L73+L67+L61+L17+L23+L11+L122+L35+L81+L113+L89+L95+L41+L29+L101+L54</f>
        <v>164269722.03</v>
      </c>
      <c r="M128" s="113"/>
    </row>
    <row r="129" spans="1:13" s="8" customFormat="1" ht="26.25" thickBot="1">
      <c r="A129" s="99"/>
      <c r="B129" s="108"/>
      <c r="C129" s="99"/>
      <c r="D129" s="99"/>
      <c r="E129" s="99"/>
      <c r="F129" s="7" t="s">
        <v>8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14"/>
    </row>
    <row r="130" spans="1:13">
      <c r="G130" s="14"/>
      <c r="H130" s="14">
        <f>H124-H129</f>
        <v>146774003.22</v>
      </c>
      <c r="I130" s="14">
        <f>I124-I129</f>
        <v>165418025.97000003</v>
      </c>
      <c r="J130" s="14">
        <f t="shared" ref="J130:K130" si="26">J124-J129</f>
        <v>184154164.32999998</v>
      </c>
      <c r="K130" s="14">
        <f t="shared" si="26"/>
        <v>169455523.13</v>
      </c>
      <c r="L130" s="21">
        <f>L124-L129</f>
        <v>164711120.11000001</v>
      </c>
    </row>
    <row r="131" spans="1:13">
      <c r="H131" s="14">
        <v>143996283.22</v>
      </c>
      <c r="I131" s="14">
        <v>161220632.59999999</v>
      </c>
      <c r="J131" s="14">
        <v>179359553.44</v>
      </c>
      <c r="K131" s="14">
        <v>147497275.75</v>
      </c>
      <c r="L131" s="21">
        <f>L127+L128+L126</f>
        <v>164711120.11000001</v>
      </c>
    </row>
    <row r="132" spans="1:13">
      <c r="H132" s="14">
        <f>H130-H131</f>
        <v>2777720</v>
      </c>
      <c r="I132" s="14">
        <f>I131-I130</f>
        <v>-4197393.3700000346</v>
      </c>
      <c r="J132" s="14">
        <f t="shared" ref="J132:K132" si="27">J131-J130</f>
        <v>-4794610.8899999857</v>
      </c>
      <c r="K132" s="14">
        <f t="shared" si="27"/>
        <v>-21958247.379999995</v>
      </c>
      <c r="L132" s="23">
        <v>88258286.189999998</v>
      </c>
    </row>
    <row r="133" spans="1:13">
      <c r="J133" s="21"/>
      <c r="L133" s="21">
        <f>L131-L132</f>
        <v>76452833.920000017</v>
      </c>
    </row>
    <row r="134" spans="1:13">
      <c r="I134" s="14">
        <v>165418025.97</v>
      </c>
      <c r="J134" s="21">
        <f>J132-128051.2</f>
        <v>-4922662.0899999859</v>
      </c>
      <c r="K134" s="14"/>
    </row>
    <row r="135" spans="1:13">
      <c r="I135" s="14">
        <f>I134-I130</f>
        <v>0</v>
      </c>
    </row>
  </sheetData>
  <mergeCells count="122"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D13:D18"/>
    <mergeCell ref="C13:C18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A57:A6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B44:B49"/>
    <mergeCell ref="C44:C49"/>
    <mergeCell ref="E13:E18"/>
    <mergeCell ref="E19:E24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D69:D74"/>
    <mergeCell ref="B69:B74"/>
    <mergeCell ref="C69:C74"/>
    <mergeCell ref="E69:E74"/>
    <mergeCell ref="B91:B96"/>
    <mergeCell ref="C91:C96"/>
    <mergeCell ref="D91:D96"/>
    <mergeCell ref="E37:E42"/>
    <mergeCell ref="C31:C36"/>
    <mergeCell ref="M25:M30"/>
    <mergeCell ref="B37:B42"/>
    <mergeCell ref="M19:M24"/>
    <mergeCell ref="C37:C42"/>
    <mergeCell ref="D44:D49"/>
    <mergeCell ref="E44:E49"/>
    <mergeCell ref="B25:B30"/>
    <mergeCell ref="C25:C30"/>
    <mergeCell ref="D25:D30"/>
    <mergeCell ref="E25:E30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  <mergeCell ref="A109:A116"/>
    <mergeCell ref="C109:C116"/>
    <mergeCell ref="E109:E116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56" t="s">
        <v>61</v>
      </c>
      <c r="B1" s="156"/>
      <c r="C1" s="156"/>
      <c r="D1" s="156"/>
      <c r="E1" s="156"/>
      <c r="F1" s="156"/>
      <c r="G1" s="156"/>
      <c r="H1" s="25"/>
      <c r="I1" s="25"/>
    </row>
    <row r="2" spans="1:13" s="26" customFormat="1" ht="99.6" customHeight="1">
      <c r="A2" s="156"/>
      <c r="B2" s="156"/>
      <c r="C2" s="156"/>
      <c r="D2" s="156"/>
      <c r="E2" s="156"/>
      <c r="F2" s="156"/>
      <c r="G2" s="156"/>
      <c r="H2" s="25"/>
      <c r="I2" s="25"/>
    </row>
    <row r="3" spans="1:13" s="26" customFormat="1" ht="20.25" customHeight="1">
      <c r="A3" s="157" t="s">
        <v>34</v>
      </c>
      <c r="B3" s="157"/>
      <c r="C3" s="157"/>
      <c r="D3" s="157"/>
      <c r="E3" s="157"/>
      <c r="F3" s="157"/>
      <c r="G3" s="157"/>
      <c r="H3" s="27"/>
      <c r="I3" s="27"/>
      <c r="J3" s="27"/>
      <c r="K3" s="27"/>
      <c r="L3" s="27"/>
      <c r="M3" s="27"/>
    </row>
    <row r="4" spans="1:13" s="26" customFormat="1" ht="37.5" customHeight="1">
      <c r="A4" s="158" t="s">
        <v>75</v>
      </c>
      <c r="B4" s="158"/>
      <c r="C4" s="158"/>
      <c r="D4" s="158"/>
      <c r="E4" s="158"/>
      <c r="F4" s="158"/>
      <c r="G4" s="158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59" t="s">
        <v>0</v>
      </c>
      <c r="B6" s="159" t="s">
        <v>35</v>
      </c>
      <c r="C6" s="159" t="s">
        <v>36</v>
      </c>
      <c r="D6" s="159" t="s">
        <v>37</v>
      </c>
      <c r="E6" s="159" t="s">
        <v>2</v>
      </c>
      <c r="F6" s="161" t="s">
        <v>38</v>
      </c>
      <c r="G6" s="161"/>
      <c r="H6" s="159" t="s">
        <v>3</v>
      </c>
      <c r="I6" s="162"/>
    </row>
    <row r="7" spans="1:13" s="26" customFormat="1" ht="15" customHeight="1">
      <c r="A7" s="159"/>
      <c r="B7" s="159"/>
      <c r="C7" s="160"/>
      <c r="D7" s="159"/>
      <c r="E7" s="160"/>
      <c r="F7" s="30" t="s">
        <v>4</v>
      </c>
      <c r="G7" s="30">
        <v>2019</v>
      </c>
      <c r="H7" s="162"/>
      <c r="I7" s="162"/>
    </row>
    <row r="8" spans="1:13" s="33" customFormat="1" ht="40.5" customHeight="1">
      <c r="A8" s="163">
        <v>1</v>
      </c>
      <c r="B8" s="164" t="s">
        <v>39</v>
      </c>
      <c r="C8" s="164" t="s">
        <v>40</v>
      </c>
      <c r="D8" s="164" t="s">
        <v>41</v>
      </c>
      <c r="E8" s="31" t="s">
        <v>5</v>
      </c>
      <c r="F8" s="32">
        <f>F10+F11+F12</f>
        <v>550000</v>
      </c>
      <c r="G8" s="32">
        <f>G10+G11+G12</f>
        <v>550000</v>
      </c>
      <c r="H8" s="164" t="s">
        <v>42</v>
      </c>
      <c r="I8" s="165"/>
    </row>
    <row r="9" spans="1:13" s="33" customFormat="1" ht="13.5" customHeight="1">
      <c r="A9" s="163"/>
      <c r="B9" s="164"/>
      <c r="C9" s="164"/>
      <c r="D9" s="164"/>
      <c r="E9" s="31" t="s">
        <v>6</v>
      </c>
      <c r="F9" s="32"/>
      <c r="G9" s="32"/>
      <c r="H9" s="165"/>
      <c r="I9" s="165"/>
    </row>
    <row r="10" spans="1:13" s="33" customFormat="1" ht="13.5" customHeight="1">
      <c r="A10" s="163"/>
      <c r="B10" s="164"/>
      <c r="C10" s="164"/>
      <c r="D10" s="164"/>
      <c r="E10" s="31" t="s">
        <v>43</v>
      </c>
      <c r="F10" s="32">
        <v>0</v>
      </c>
      <c r="G10" s="32">
        <v>0</v>
      </c>
      <c r="H10" s="165"/>
      <c r="I10" s="165"/>
    </row>
    <row r="11" spans="1:13" s="33" customFormat="1" ht="14.25" customHeight="1">
      <c r="A11" s="163"/>
      <c r="B11" s="164"/>
      <c r="C11" s="164"/>
      <c r="D11" s="164"/>
      <c r="E11" s="31" t="s">
        <v>44</v>
      </c>
      <c r="F11" s="32">
        <v>300000</v>
      </c>
      <c r="G11" s="32">
        <v>300000</v>
      </c>
      <c r="H11" s="165"/>
      <c r="I11" s="165"/>
    </row>
    <row r="12" spans="1:13" s="33" customFormat="1" ht="28.5" customHeight="1">
      <c r="A12" s="163"/>
      <c r="B12" s="164"/>
      <c r="C12" s="164"/>
      <c r="D12" s="164"/>
      <c r="E12" s="31" t="s">
        <v>45</v>
      </c>
      <c r="F12" s="32">
        <v>250000</v>
      </c>
      <c r="G12" s="32">
        <v>250000</v>
      </c>
      <c r="H12" s="165"/>
      <c r="I12" s="165"/>
    </row>
    <row r="13" spans="1:13" s="33" customFormat="1" ht="29.25" hidden="1" customHeight="1">
      <c r="A13" s="144">
        <v>2</v>
      </c>
      <c r="B13" s="147" t="s">
        <v>46</v>
      </c>
      <c r="C13" s="147" t="s">
        <v>47</v>
      </c>
      <c r="D13" s="147" t="s">
        <v>12</v>
      </c>
      <c r="E13" s="31" t="s">
        <v>5</v>
      </c>
      <c r="F13" s="32">
        <f>F15+F16</f>
        <v>0</v>
      </c>
      <c r="G13" s="32">
        <f>G15+G16</f>
        <v>0</v>
      </c>
      <c r="H13" s="150" t="s">
        <v>48</v>
      </c>
      <c r="I13" s="151"/>
    </row>
    <row r="14" spans="1:13" s="33" customFormat="1" ht="16.5" hidden="1" customHeight="1">
      <c r="A14" s="145"/>
      <c r="B14" s="148"/>
      <c r="C14" s="148"/>
      <c r="D14" s="148"/>
      <c r="E14" s="31" t="s">
        <v>6</v>
      </c>
      <c r="F14" s="32"/>
      <c r="G14" s="32"/>
      <c r="H14" s="152"/>
      <c r="I14" s="153"/>
    </row>
    <row r="15" spans="1:13" s="33" customFormat="1" ht="16.5" hidden="1" customHeight="1">
      <c r="A15" s="145"/>
      <c r="B15" s="148"/>
      <c r="C15" s="148"/>
      <c r="D15" s="148"/>
      <c r="E15" s="31" t="s">
        <v>28</v>
      </c>
      <c r="F15" s="32">
        <v>0</v>
      </c>
      <c r="G15" s="32">
        <v>0</v>
      </c>
      <c r="H15" s="152"/>
      <c r="I15" s="153"/>
    </row>
    <row r="16" spans="1:13" s="33" customFormat="1" ht="16.5" hidden="1" customHeight="1">
      <c r="A16" s="145"/>
      <c r="B16" s="148"/>
      <c r="C16" s="148"/>
      <c r="D16" s="148"/>
      <c r="E16" s="31" t="s">
        <v>44</v>
      </c>
      <c r="F16" s="32">
        <v>0</v>
      </c>
      <c r="G16" s="32">
        <v>0</v>
      </c>
      <c r="H16" s="152"/>
      <c r="I16" s="153"/>
    </row>
    <row r="17" spans="1:9" s="33" customFormat="1" ht="29.25" hidden="1" customHeight="1">
      <c r="A17" s="146"/>
      <c r="B17" s="149"/>
      <c r="C17" s="149"/>
      <c r="D17" s="149"/>
      <c r="E17" s="31" t="s">
        <v>45</v>
      </c>
      <c r="F17" s="32">
        <v>0</v>
      </c>
      <c r="G17" s="32">
        <v>0</v>
      </c>
      <c r="H17" s="154"/>
      <c r="I17" s="155"/>
    </row>
    <row r="18" spans="1:9" s="33" customFormat="1" ht="29.25" hidden="1" customHeight="1">
      <c r="A18" s="144">
        <v>3</v>
      </c>
      <c r="B18" s="147" t="s">
        <v>49</v>
      </c>
      <c r="C18" s="147" t="s">
        <v>47</v>
      </c>
      <c r="D18" s="147" t="s">
        <v>12</v>
      </c>
      <c r="E18" s="31" t="s">
        <v>5</v>
      </c>
      <c r="F18" s="32">
        <f>F20+F21+F22</f>
        <v>0</v>
      </c>
      <c r="G18" s="32">
        <f>G20+G21+G22</f>
        <v>0</v>
      </c>
      <c r="H18" s="150" t="s">
        <v>50</v>
      </c>
      <c r="I18" s="151"/>
    </row>
    <row r="19" spans="1:9" s="33" customFormat="1" ht="16.5" hidden="1" customHeight="1">
      <c r="A19" s="145"/>
      <c r="B19" s="148"/>
      <c r="C19" s="148"/>
      <c r="D19" s="148"/>
      <c r="E19" s="31" t="s">
        <v>6</v>
      </c>
      <c r="F19" s="32"/>
      <c r="G19" s="32"/>
      <c r="H19" s="152"/>
      <c r="I19" s="153"/>
    </row>
    <row r="20" spans="1:9" s="33" customFormat="1" ht="16.5" hidden="1" customHeight="1">
      <c r="A20" s="145"/>
      <c r="B20" s="148"/>
      <c r="C20" s="148"/>
      <c r="D20" s="148"/>
      <c r="E20" s="31" t="s">
        <v>51</v>
      </c>
      <c r="F20" s="32">
        <v>0</v>
      </c>
      <c r="G20" s="32">
        <v>0</v>
      </c>
      <c r="H20" s="152"/>
      <c r="I20" s="153"/>
    </row>
    <row r="21" spans="1:9" s="33" customFormat="1" ht="16.5" hidden="1" customHeight="1">
      <c r="A21" s="145"/>
      <c r="B21" s="148"/>
      <c r="C21" s="148"/>
      <c r="D21" s="148"/>
      <c r="E21" s="31" t="s">
        <v>44</v>
      </c>
      <c r="F21" s="32">
        <v>0</v>
      </c>
      <c r="G21" s="32">
        <v>0</v>
      </c>
      <c r="H21" s="152"/>
      <c r="I21" s="153"/>
    </row>
    <row r="22" spans="1:9" s="33" customFormat="1" ht="29.25" hidden="1" customHeight="1">
      <c r="A22" s="146"/>
      <c r="B22" s="149"/>
      <c r="C22" s="149"/>
      <c r="D22" s="149"/>
      <c r="E22" s="31" t="s">
        <v>45</v>
      </c>
      <c r="F22" s="32">
        <v>0</v>
      </c>
      <c r="G22" s="32">
        <v>0</v>
      </c>
      <c r="H22" s="154"/>
      <c r="I22" s="155"/>
    </row>
    <row r="23" spans="1:9" s="34" customFormat="1" ht="29.25" customHeight="1">
      <c r="A23" s="144">
        <v>2</v>
      </c>
      <c r="B23" s="147" t="s">
        <v>52</v>
      </c>
      <c r="C23" s="147" t="s">
        <v>55</v>
      </c>
      <c r="D23" s="147" t="s">
        <v>53</v>
      </c>
      <c r="E23" s="31" t="s">
        <v>5</v>
      </c>
      <c r="F23" s="32">
        <f>F25+F26+F27</f>
        <v>40000</v>
      </c>
      <c r="G23" s="32">
        <f>G25+G26+G27</f>
        <v>40000</v>
      </c>
      <c r="H23" s="150" t="s">
        <v>68</v>
      </c>
      <c r="I23" s="151"/>
    </row>
    <row r="24" spans="1:9" s="34" customFormat="1" ht="16.5" customHeight="1">
      <c r="A24" s="145"/>
      <c r="B24" s="148"/>
      <c r="C24" s="148"/>
      <c r="D24" s="148"/>
      <c r="E24" s="31" t="s">
        <v>6</v>
      </c>
      <c r="F24" s="32"/>
      <c r="G24" s="32"/>
      <c r="H24" s="152"/>
      <c r="I24" s="153"/>
    </row>
    <row r="25" spans="1:9" s="34" customFormat="1" ht="17.45" customHeight="1">
      <c r="A25" s="145"/>
      <c r="B25" s="148"/>
      <c r="C25" s="148"/>
      <c r="D25" s="148"/>
      <c r="E25" s="56" t="s">
        <v>28</v>
      </c>
      <c r="F25" s="32">
        <v>0</v>
      </c>
      <c r="G25" s="32">
        <v>0</v>
      </c>
      <c r="H25" s="152"/>
      <c r="I25" s="153"/>
    </row>
    <row r="26" spans="1:9" s="34" customFormat="1" ht="16.5" customHeight="1">
      <c r="A26" s="145"/>
      <c r="B26" s="148"/>
      <c r="C26" s="148"/>
      <c r="D26" s="148"/>
      <c r="E26" s="31" t="s">
        <v>44</v>
      </c>
      <c r="F26" s="32">
        <v>40000</v>
      </c>
      <c r="G26" s="32">
        <v>40000</v>
      </c>
      <c r="H26" s="152"/>
      <c r="I26" s="153"/>
    </row>
    <row r="27" spans="1:9" s="34" customFormat="1" ht="29.25" customHeight="1">
      <c r="A27" s="146"/>
      <c r="B27" s="149"/>
      <c r="C27" s="149"/>
      <c r="D27" s="149"/>
      <c r="E27" s="31" t="s">
        <v>45</v>
      </c>
      <c r="F27" s="32">
        <v>0</v>
      </c>
      <c r="G27" s="32">
        <v>0</v>
      </c>
      <c r="H27" s="154"/>
      <c r="I27" s="155"/>
    </row>
    <row r="28" spans="1:9" s="33" customFormat="1" ht="29.25" customHeight="1">
      <c r="A28" s="144">
        <v>3</v>
      </c>
      <c r="B28" s="147" t="s">
        <v>46</v>
      </c>
      <c r="C28" s="147" t="s">
        <v>47</v>
      </c>
      <c r="D28" s="147" t="s">
        <v>12</v>
      </c>
      <c r="E28" s="59" t="s">
        <v>5</v>
      </c>
      <c r="F28" s="32">
        <f>F30+F31</f>
        <v>50000</v>
      </c>
      <c r="G28" s="32">
        <f>G30+G31</f>
        <v>50000</v>
      </c>
      <c r="H28" s="150" t="s">
        <v>48</v>
      </c>
      <c r="I28" s="151"/>
    </row>
    <row r="29" spans="1:9" s="33" customFormat="1" ht="16.5" customHeight="1">
      <c r="A29" s="145"/>
      <c r="B29" s="148"/>
      <c r="C29" s="148"/>
      <c r="D29" s="148"/>
      <c r="E29" s="59" t="s">
        <v>6</v>
      </c>
      <c r="F29" s="32"/>
      <c r="G29" s="32"/>
      <c r="H29" s="152"/>
      <c r="I29" s="153"/>
    </row>
    <row r="30" spans="1:9" s="33" customFormat="1" ht="16.5" customHeight="1">
      <c r="A30" s="145"/>
      <c r="B30" s="148"/>
      <c r="C30" s="148"/>
      <c r="D30" s="148"/>
      <c r="E30" s="59" t="s">
        <v>28</v>
      </c>
      <c r="F30" s="32">
        <v>0</v>
      </c>
      <c r="G30" s="32">
        <v>0</v>
      </c>
      <c r="H30" s="152"/>
      <c r="I30" s="153"/>
    </row>
    <row r="31" spans="1:9" s="33" customFormat="1" ht="16.5" customHeight="1">
      <c r="A31" s="145"/>
      <c r="B31" s="148"/>
      <c r="C31" s="148"/>
      <c r="D31" s="148"/>
      <c r="E31" s="59" t="s">
        <v>44</v>
      </c>
      <c r="F31" s="32">
        <v>50000</v>
      </c>
      <c r="G31" s="32">
        <v>50000</v>
      </c>
      <c r="H31" s="152"/>
      <c r="I31" s="153"/>
    </row>
    <row r="32" spans="1:9" s="33" customFormat="1" ht="29.25" customHeight="1">
      <c r="A32" s="146"/>
      <c r="B32" s="149"/>
      <c r="C32" s="149"/>
      <c r="D32" s="149"/>
      <c r="E32" s="59" t="s">
        <v>45</v>
      </c>
      <c r="F32" s="32">
        <v>0</v>
      </c>
      <c r="G32" s="32">
        <v>0</v>
      </c>
      <c r="H32" s="154"/>
      <c r="I32" s="155"/>
    </row>
    <row r="33" spans="1:9" s="33" customFormat="1" ht="29.25" customHeight="1">
      <c r="A33" s="144">
        <v>4</v>
      </c>
      <c r="B33" s="147" t="s">
        <v>49</v>
      </c>
      <c r="C33" s="147" t="s">
        <v>47</v>
      </c>
      <c r="D33" s="147" t="s">
        <v>12</v>
      </c>
      <c r="E33" s="59" t="s">
        <v>5</v>
      </c>
      <c r="F33" s="32">
        <f>F35+F36+F37</f>
        <v>20000</v>
      </c>
      <c r="G33" s="32">
        <f>G35+G36+G37</f>
        <v>20000</v>
      </c>
      <c r="H33" s="150" t="s">
        <v>50</v>
      </c>
      <c r="I33" s="151"/>
    </row>
    <row r="34" spans="1:9" s="33" customFormat="1" ht="16.5" customHeight="1">
      <c r="A34" s="145"/>
      <c r="B34" s="148"/>
      <c r="C34" s="148"/>
      <c r="D34" s="148"/>
      <c r="E34" s="59" t="s">
        <v>6</v>
      </c>
      <c r="F34" s="32"/>
      <c r="G34" s="32"/>
      <c r="H34" s="152"/>
      <c r="I34" s="153"/>
    </row>
    <row r="35" spans="1:9" s="33" customFormat="1" ht="16.5" customHeight="1">
      <c r="A35" s="145"/>
      <c r="B35" s="148"/>
      <c r="C35" s="148"/>
      <c r="D35" s="148"/>
      <c r="E35" s="59" t="s">
        <v>51</v>
      </c>
      <c r="F35" s="32">
        <v>0</v>
      </c>
      <c r="G35" s="32">
        <v>0</v>
      </c>
      <c r="H35" s="152"/>
      <c r="I35" s="153"/>
    </row>
    <row r="36" spans="1:9" s="33" customFormat="1" ht="16.5" customHeight="1">
      <c r="A36" s="145"/>
      <c r="B36" s="148"/>
      <c r="C36" s="148"/>
      <c r="D36" s="148"/>
      <c r="E36" s="59" t="s">
        <v>44</v>
      </c>
      <c r="F36" s="32">
        <v>20000</v>
      </c>
      <c r="G36" s="32">
        <v>20000</v>
      </c>
      <c r="H36" s="152"/>
      <c r="I36" s="153"/>
    </row>
    <row r="37" spans="1:9" s="33" customFormat="1" ht="29.25" customHeight="1">
      <c r="A37" s="146"/>
      <c r="B37" s="149"/>
      <c r="C37" s="149"/>
      <c r="D37" s="149"/>
      <c r="E37" s="59" t="s">
        <v>45</v>
      </c>
      <c r="F37" s="32">
        <v>0</v>
      </c>
      <c r="G37" s="32">
        <v>0</v>
      </c>
      <c r="H37" s="154"/>
      <c r="I37" s="155"/>
    </row>
    <row r="38" spans="1:9" s="33" customFormat="1" ht="29.25" customHeight="1">
      <c r="A38" s="144">
        <v>5</v>
      </c>
      <c r="B38" s="147" t="s">
        <v>65</v>
      </c>
      <c r="C38" s="147" t="s">
        <v>47</v>
      </c>
      <c r="D38" s="147" t="s">
        <v>12</v>
      </c>
      <c r="E38" s="59" t="s">
        <v>5</v>
      </c>
      <c r="F38" s="32">
        <f>F40+F41</f>
        <v>20000</v>
      </c>
      <c r="G38" s="32">
        <f>G40+G41</f>
        <v>20000</v>
      </c>
      <c r="H38" s="150" t="s">
        <v>70</v>
      </c>
      <c r="I38" s="151"/>
    </row>
    <row r="39" spans="1:9" s="33" customFormat="1" ht="16.5" customHeight="1">
      <c r="A39" s="145"/>
      <c r="B39" s="148"/>
      <c r="C39" s="148"/>
      <c r="D39" s="148"/>
      <c r="E39" s="59" t="s">
        <v>6</v>
      </c>
      <c r="F39" s="32"/>
      <c r="G39" s="32"/>
      <c r="H39" s="152"/>
      <c r="I39" s="153"/>
    </row>
    <row r="40" spans="1:9" s="33" customFormat="1" ht="16.5" customHeight="1">
      <c r="A40" s="145"/>
      <c r="B40" s="148"/>
      <c r="C40" s="148"/>
      <c r="D40" s="148"/>
      <c r="E40" s="59" t="s">
        <v>28</v>
      </c>
      <c r="F40" s="32">
        <v>0</v>
      </c>
      <c r="G40" s="32">
        <v>0</v>
      </c>
      <c r="H40" s="152"/>
      <c r="I40" s="153"/>
    </row>
    <row r="41" spans="1:9" s="33" customFormat="1" ht="16.5" customHeight="1">
      <c r="A41" s="145"/>
      <c r="B41" s="148"/>
      <c r="C41" s="148"/>
      <c r="D41" s="148"/>
      <c r="E41" s="59" t="s">
        <v>44</v>
      </c>
      <c r="F41" s="32">
        <v>20000</v>
      </c>
      <c r="G41" s="32">
        <v>20000</v>
      </c>
      <c r="H41" s="152"/>
      <c r="I41" s="153"/>
    </row>
    <row r="42" spans="1:9" s="33" customFormat="1" ht="29.25" customHeight="1">
      <c r="A42" s="146"/>
      <c r="B42" s="149"/>
      <c r="C42" s="149"/>
      <c r="D42" s="149"/>
      <c r="E42" s="59" t="s">
        <v>45</v>
      </c>
      <c r="F42" s="32">
        <v>0</v>
      </c>
      <c r="G42" s="32">
        <v>0</v>
      </c>
      <c r="H42" s="154"/>
      <c r="I42" s="155"/>
    </row>
    <row r="43" spans="1:9" s="33" customFormat="1" ht="29.25" customHeight="1">
      <c r="A43" s="144">
        <v>6</v>
      </c>
      <c r="B43" s="147" t="s">
        <v>67</v>
      </c>
      <c r="C43" s="147" t="s">
        <v>47</v>
      </c>
      <c r="D43" s="147" t="s">
        <v>12</v>
      </c>
      <c r="E43" s="59" t="s">
        <v>5</v>
      </c>
      <c r="F43" s="32">
        <f>F45+F46+F47</f>
        <v>10000</v>
      </c>
      <c r="G43" s="32">
        <f>G45+G46+G47</f>
        <v>10000</v>
      </c>
      <c r="H43" s="150" t="s">
        <v>69</v>
      </c>
      <c r="I43" s="151"/>
    </row>
    <row r="44" spans="1:9" s="33" customFormat="1" ht="16.5" customHeight="1">
      <c r="A44" s="145"/>
      <c r="B44" s="148"/>
      <c r="C44" s="148"/>
      <c r="D44" s="148"/>
      <c r="E44" s="59" t="s">
        <v>6</v>
      </c>
      <c r="F44" s="32"/>
      <c r="G44" s="32"/>
      <c r="H44" s="152"/>
      <c r="I44" s="153"/>
    </row>
    <row r="45" spans="1:9" s="33" customFormat="1" ht="16.5" customHeight="1">
      <c r="A45" s="145"/>
      <c r="B45" s="148"/>
      <c r="C45" s="148"/>
      <c r="D45" s="148"/>
      <c r="E45" s="59" t="s">
        <v>51</v>
      </c>
      <c r="F45" s="32">
        <v>0</v>
      </c>
      <c r="G45" s="32">
        <v>0</v>
      </c>
      <c r="H45" s="152"/>
      <c r="I45" s="153"/>
    </row>
    <row r="46" spans="1:9" s="33" customFormat="1" ht="16.5" customHeight="1">
      <c r="A46" s="145"/>
      <c r="B46" s="148"/>
      <c r="C46" s="148"/>
      <c r="D46" s="148"/>
      <c r="E46" s="59" t="s">
        <v>44</v>
      </c>
      <c r="F46" s="32">
        <v>10000</v>
      </c>
      <c r="G46" s="32">
        <v>10000</v>
      </c>
      <c r="H46" s="152"/>
      <c r="I46" s="153"/>
    </row>
    <row r="47" spans="1:9" s="33" customFormat="1" ht="29.25" customHeight="1">
      <c r="A47" s="146"/>
      <c r="B47" s="149"/>
      <c r="C47" s="149"/>
      <c r="D47" s="149"/>
      <c r="E47" s="59" t="s">
        <v>45</v>
      </c>
      <c r="F47" s="32">
        <v>0</v>
      </c>
      <c r="G47" s="32">
        <v>0</v>
      </c>
      <c r="H47" s="154"/>
      <c r="I47" s="155"/>
    </row>
    <row r="48" spans="1:9" s="33" customFormat="1" ht="29.25" customHeight="1">
      <c r="A48" s="144">
        <v>7</v>
      </c>
      <c r="B48" s="147" t="s">
        <v>66</v>
      </c>
      <c r="C48" s="147" t="s">
        <v>47</v>
      </c>
      <c r="D48" s="147" t="s">
        <v>12</v>
      </c>
      <c r="E48" s="59" t="s">
        <v>5</v>
      </c>
      <c r="F48" s="32">
        <f>F50+F51+F52</f>
        <v>10000</v>
      </c>
      <c r="G48" s="32">
        <f>G50+G51+G52</f>
        <v>10000</v>
      </c>
      <c r="H48" s="150" t="s">
        <v>70</v>
      </c>
      <c r="I48" s="151"/>
    </row>
    <row r="49" spans="1:9" s="33" customFormat="1" ht="16.5" customHeight="1">
      <c r="A49" s="145"/>
      <c r="B49" s="148"/>
      <c r="C49" s="148"/>
      <c r="D49" s="148"/>
      <c r="E49" s="59" t="s">
        <v>6</v>
      </c>
      <c r="F49" s="32"/>
      <c r="G49" s="32"/>
      <c r="H49" s="152"/>
      <c r="I49" s="153"/>
    </row>
    <row r="50" spans="1:9" s="33" customFormat="1" ht="16.5" customHeight="1">
      <c r="A50" s="145"/>
      <c r="B50" s="148"/>
      <c r="C50" s="148"/>
      <c r="D50" s="148"/>
      <c r="E50" s="59" t="s">
        <v>51</v>
      </c>
      <c r="F50" s="32">
        <v>0</v>
      </c>
      <c r="G50" s="32">
        <v>0</v>
      </c>
      <c r="H50" s="152"/>
      <c r="I50" s="153"/>
    </row>
    <row r="51" spans="1:9" s="33" customFormat="1" ht="16.5" customHeight="1">
      <c r="A51" s="145"/>
      <c r="B51" s="148"/>
      <c r="C51" s="148"/>
      <c r="D51" s="148"/>
      <c r="E51" s="59" t="s">
        <v>44</v>
      </c>
      <c r="F51" s="32">
        <v>10000</v>
      </c>
      <c r="G51" s="32">
        <v>10000</v>
      </c>
      <c r="H51" s="152"/>
      <c r="I51" s="153"/>
    </row>
    <row r="52" spans="1:9" s="33" customFormat="1" ht="29.25" customHeight="1">
      <c r="A52" s="146"/>
      <c r="B52" s="149"/>
      <c r="C52" s="149"/>
      <c r="D52" s="149"/>
      <c r="E52" s="59" t="s">
        <v>45</v>
      </c>
      <c r="F52" s="32">
        <v>0</v>
      </c>
      <c r="G52" s="32">
        <v>0</v>
      </c>
      <c r="H52" s="154"/>
      <c r="I52" s="155"/>
    </row>
    <row r="53" spans="1:9" s="34" customFormat="1" ht="29.25" customHeight="1">
      <c r="A53" s="144">
        <v>8</v>
      </c>
      <c r="B53" s="147" t="s">
        <v>64</v>
      </c>
      <c r="C53" s="147" t="s">
        <v>47</v>
      </c>
      <c r="D53" s="147" t="s">
        <v>12</v>
      </c>
      <c r="E53" s="31" t="s">
        <v>5</v>
      </c>
      <c r="F53" s="32">
        <f>F55+F56+F57</f>
        <v>100000</v>
      </c>
      <c r="G53" s="32">
        <f>G55+G56+G57</f>
        <v>100000</v>
      </c>
      <c r="H53" s="150"/>
      <c r="I53" s="151"/>
    </row>
    <row r="54" spans="1:9" s="34" customFormat="1" ht="16.5" customHeight="1">
      <c r="A54" s="145"/>
      <c r="B54" s="148"/>
      <c r="C54" s="148"/>
      <c r="D54" s="148"/>
      <c r="E54" s="31" t="s">
        <v>6</v>
      </c>
      <c r="F54" s="32"/>
      <c r="G54" s="32"/>
      <c r="H54" s="152"/>
      <c r="I54" s="153"/>
    </row>
    <row r="55" spans="1:9" s="34" customFormat="1" ht="17.45" customHeight="1">
      <c r="A55" s="145"/>
      <c r="B55" s="148"/>
      <c r="C55" s="148"/>
      <c r="D55" s="148"/>
      <c r="E55" s="56" t="s">
        <v>28</v>
      </c>
      <c r="F55" s="32">
        <v>0</v>
      </c>
      <c r="G55" s="32">
        <v>0</v>
      </c>
      <c r="H55" s="152"/>
      <c r="I55" s="153"/>
    </row>
    <row r="56" spans="1:9" s="34" customFormat="1" ht="16.5" customHeight="1">
      <c r="A56" s="145"/>
      <c r="B56" s="148"/>
      <c r="C56" s="148"/>
      <c r="D56" s="148"/>
      <c r="E56" s="31" t="s">
        <v>44</v>
      </c>
      <c r="F56" s="32">
        <v>100000</v>
      </c>
      <c r="G56" s="32">
        <v>100000</v>
      </c>
      <c r="H56" s="152"/>
      <c r="I56" s="153"/>
    </row>
    <row r="57" spans="1:9" s="34" customFormat="1" ht="29.25" customHeight="1">
      <c r="A57" s="146"/>
      <c r="B57" s="149"/>
      <c r="C57" s="149"/>
      <c r="D57" s="149"/>
      <c r="E57" s="31" t="s">
        <v>45</v>
      </c>
      <c r="F57" s="32">
        <v>0</v>
      </c>
      <c r="G57" s="32">
        <v>0</v>
      </c>
      <c r="H57" s="154"/>
      <c r="I57" s="155"/>
    </row>
    <row r="58" spans="1:9" s="37" customFormat="1" ht="21" customHeight="1">
      <c r="A58" s="166"/>
      <c r="B58" s="169" t="s">
        <v>54</v>
      </c>
      <c r="C58" s="169"/>
      <c r="D58" s="169"/>
      <c r="E58" s="35" t="s">
        <v>5</v>
      </c>
      <c r="F58" s="36">
        <f>F60+F61+F62</f>
        <v>800000</v>
      </c>
      <c r="G58" s="36">
        <f>G60+G61+G62</f>
        <v>800000</v>
      </c>
      <c r="H58" s="172"/>
      <c r="I58" s="173"/>
    </row>
    <row r="59" spans="1:9" s="37" customFormat="1" ht="15.75">
      <c r="A59" s="167"/>
      <c r="B59" s="170"/>
      <c r="C59" s="170"/>
      <c r="D59" s="170"/>
      <c r="E59" s="35" t="s">
        <v>6</v>
      </c>
      <c r="F59" s="36"/>
      <c r="G59" s="36"/>
      <c r="H59" s="174"/>
      <c r="I59" s="175"/>
    </row>
    <row r="60" spans="1:9" s="37" customFormat="1" ht="31.5">
      <c r="A60" s="167"/>
      <c r="B60" s="170"/>
      <c r="C60" s="170"/>
      <c r="D60" s="170"/>
      <c r="E60" s="35" t="s">
        <v>28</v>
      </c>
      <c r="F60" s="36">
        <f>F10+F15+F20+F25+F55</f>
        <v>0</v>
      </c>
      <c r="G60" s="36">
        <f>G10+G15+G20+G25+G55</f>
        <v>0</v>
      </c>
      <c r="H60" s="174"/>
      <c r="I60" s="175"/>
    </row>
    <row r="61" spans="1:9" s="37" customFormat="1" ht="31.5">
      <c r="A61" s="167"/>
      <c r="B61" s="170"/>
      <c r="C61" s="170"/>
      <c r="D61" s="170"/>
      <c r="E61" s="35" t="s">
        <v>44</v>
      </c>
      <c r="F61" s="36">
        <f>F56+F51+F46+F41+F36+F31+F26+F11</f>
        <v>550000</v>
      </c>
      <c r="G61" s="36">
        <f>G11+G16+G51+G46+G41+G36+G31+G21+G26+G56</f>
        <v>550000</v>
      </c>
      <c r="H61" s="174"/>
      <c r="I61" s="175"/>
    </row>
    <row r="62" spans="1:9" s="38" customFormat="1" ht="31.5">
      <c r="A62" s="168"/>
      <c r="B62" s="171"/>
      <c r="C62" s="171"/>
      <c r="D62" s="171"/>
      <c r="E62" s="35" t="s">
        <v>45</v>
      </c>
      <c r="F62" s="36">
        <f>F12+F17+F22+F27+F57</f>
        <v>250000</v>
      </c>
      <c r="G62" s="36">
        <f>G12+G17+G22+G27+G57</f>
        <v>250000</v>
      </c>
      <c r="H62" s="176"/>
      <c r="I62" s="177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63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2022-06-30T13:10:31Z</cp:lastPrinted>
  <dcterms:created xsi:type="dcterms:W3CDTF">2013-09-19T05:29:29Z</dcterms:created>
  <dcterms:modified xsi:type="dcterms:W3CDTF">2022-06-30T13:10:34Z</dcterms:modified>
</cp:coreProperties>
</file>