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2" windowWidth="23256" windowHeight="12600"/>
  </bookViews>
  <sheets>
    <sheet name="МО" sheetId="1" r:id="rId1"/>
  </sheets>
  <definedNames>
    <definedName name="_xlnm.Print_Titles" localSheetId="0">МО!$3:$10</definedName>
  </definedNames>
  <calcPr calcId="125725" iterate="1"/>
</workbook>
</file>

<file path=xl/calcChain.xml><?xml version="1.0" encoding="utf-8"?>
<calcChain xmlns="http://schemas.openxmlformats.org/spreadsheetml/2006/main">
  <c r="M37" i="1"/>
  <c r="AC15"/>
  <c r="AA11"/>
  <c r="AD12" l="1"/>
  <c r="AD11"/>
  <c r="M25"/>
  <c r="M36"/>
  <c r="Z11"/>
  <c r="I50"/>
  <c r="M50"/>
  <c r="X49" s="1"/>
  <c r="X10"/>
  <c r="Z17"/>
  <c r="K25"/>
  <c r="H25" l="1"/>
  <c r="F25"/>
  <c r="F17" s="1"/>
  <c r="D75"/>
  <c r="D69"/>
  <c r="D83"/>
  <c r="F38"/>
  <c r="H27"/>
  <c r="H24"/>
  <c r="E15"/>
  <c r="E13" s="1"/>
  <c r="G15"/>
  <c r="L15"/>
  <c r="J15"/>
  <c r="J48"/>
  <c r="J14" s="1"/>
  <c r="E17"/>
  <c r="G17"/>
  <c r="K17"/>
  <c r="K15" s="1"/>
  <c r="K13" s="1"/>
  <c r="L17"/>
  <c r="L13" s="1"/>
  <c r="M17"/>
  <c r="M15" s="1"/>
  <c r="J17"/>
  <c r="J74"/>
  <c r="J75"/>
  <c r="I48"/>
  <c r="J68"/>
  <c r="J12" s="1"/>
  <c r="J70"/>
  <c r="J16"/>
  <c r="I37"/>
  <c r="I77"/>
  <c r="K77"/>
  <c r="I43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8"/>
  <c r="I39"/>
  <c r="I40"/>
  <c r="I41"/>
  <c r="I42"/>
  <c r="I18"/>
  <c r="I17" l="1"/>
  <c r="I15" s="1"/>
  <c r="I13" s="1"/>
  <c r="F15"/>
  <c r="G13"/>
  <c r="H17"/>
  <c r="H15" s="1"/>
  <c r="H13" s="1"/>
  <c r="J47"/>
  <c r="J13"/>
  <c r="J11" s="1"/>
  <c r="I49"/>
  <c r="K32"/>
  <c r="J32"/>
  <c r="Y23"/>
  <c r="X32" l="1"/>
  <c r="D25"/>
  <c r="D27"/>
  <c r="H36"/>
  <c r="D24"/>
  <c r="H23"/>
  <c r="D23" s="1"/>
  <c r="F77"/>
  <c r="D77" s="1"/>
  <c r="D57"/>
  <c r="D50"/>
  <c r="D51"/>
  <c r="D52"/>
  <c r="D53"/>
  <c r="D54"/>
  <c r="D55"/>
  <c r="D56"/>
  <c r="D49"/>
  <c r="D48" s="1"/>
  <c r="D19"/>
  <c r="D20"/>
  <c r="D21"/>
  <c r="D22"/>
  <c r="D26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18"/>
  <c r="I57"/>
  <c r="G59"/>
  <c r="E60"/>
  <c r="E59" s="1"/>
  <c r="F60"/>
  <c r="F59" s="1"/>
  <c r="G60"/>
  <c r="H60"/>
  <c r="I60"/>
  <c r="J60"/>
  <c r="K60"/>
  <c r="L60"/>
  <c r="M60"/>
  <c r="D60"/>
  <c r="D59" s="1"/>
  <c r="H64"/>
  <c r="D64" s="1"/>
  <c r="D65"/>
  <c r="E48"/>
  <c r="F48"/>
  <c r="G48"/>
  <c r="H48"/>
  <c r="K48"/>
  <c r="L48"/>
  <c r="M48"/>
  <c r="M13" s="1"/>
  <c r="N48"/>
  <c r="N15" s="1"/>
  <c r="O48"/>
  <c r="O15" s="1"/>
  <c r="P48"/>
  <c r="P15" s="1"/>
  <c r="Q48"/>
  <c r="Q15" s="1"/>
  <c r="R48"/>
  <c r="R15" s="1"/>
  <c r="S48"/>
  <c r="S15" s="1"/>
  <c r="T48"/>
  <c r="T15" s="1"/>
  <c r="U48"/>
  <c r="U15" s="1"/>
  <c r="V48"/>
  <c r="V15" s="1"/>
  <c r="W48"/>
  <c r="W15" s="1"/>
  <c r="D63"/>
  <c r="Z14" l="1"/>
  <c r="Z13"/>
  <c r="D17"/>
  <c r="D15" s="1"/>
  <c r="H59"/>
  <c r="X59" s="1"/>
  <c r="I83"/>
  <c r="L69" l="1"/>
  <c r="L11" s="1"/>
  <c r="E75"/>
  <c r="F75"/>
  <c r="G75"/>
  <c r="H75"/>
  <c r="L75"/>
  <c r="M75"/>
  <c r="N75"/>
  <c r="O75"/>
  <c r="P75"/>
  <c r="Q75"/>
  <c r="R75"/>
  <c r="S75"/>
  <c r="T75"/>
  <c r="U75"/>
  <c r="V75"/>
  <c r="W75"/>
  <c r="E71"/>
  <c r="F71"/>
  <c r="G71"/>
  <c r="G69" s="1"/>
  <c r="H71"/>
  <c r="I71"/>
  <c r="J71"/>
  <c r="K71"/>
  <c r="L71"/>
  <c r="M71"/>
  <c r="D71"/>
  <c r="D13" s="1"/>
  <c r="N71"/>
  <c r="O71"/>
  <c r="P71"/>
  <c r="Q71"/>
  <c r="R71"/>
  <c r="S71"/>
  <c r="T71"/>
  <c r="U71"/>
  <c r="V71"/>
  <c r="W71"/>
  <c r="K78"/>
  <c r="K75" s="1"/>
  <c r="I87"/>
  <c r="I88"/>
  <c r="I85"/>
  <c r="K86"/>
  <c r="K84" s="1"/>
  <c r="J86"/>
  <c r="L84"/>
  <c r="M84"/>
  <c r="D11" l="1"/>
  <c r="H69"/>
  <c r="M69"/>
  <c r="M11" s="1"/>
  <c r="E69"/>
  <c r="I78"/>
  <c r="I75" s="1"/>
  <c r="I69" s="1"/>
  <c r="I11" s="1"/>
  <c r="X78"/>
  <c r="J69"/>
  <c r="F69"/>
  <c r="F13" s="1"/>
  <c r="K69"/>
  <c r="I86"/>
  <c r="I84" s="1"/>
  <c r="J84"/>
  <c r="E84"/>
  <c r="F84"/>
  <c r="G84"/>
  <c r="H84"/>
  <c r="D84"/>
  <c r="E93"/>
  <c r="F93"/>
  <c r="G93"/>
  <c r="H93"/>
  <c r="D93"/>
  <c r="D89" s="1"/>
  <c r="E97"/>
  <c r="E96" s="1"/>
  <c r="F97"/>
  <c r="F96" s="1"/>
  <c r="G97"/>
  <c r="G96" s="1"/>
  <c r="H97"/>
  <c r="H96" s="1"/>
  <c r="D97"/>
  <c r="D96" s="1"/>
  <c r="AB11" l="1"/>
  <c r="AC17"/>
  <c r="Z18"/>
  <c r="Y10"/>
  <c r="K11"/>
  <c r="X11" s="1"/>
  <c r="X14" s="1"/>
  <c r="E89"/>
  <c r="F89"/>
  <c r="G89"/>
  <c r="G11" s="1"/>
  <c r="H89"/>
  <c r="X89" l="1"/>
  <c r="Y97"/>
  <c r="X90" s="1"/>
  <c r="F11"/>
  <c r="E11"/>
  <c r="H11" l="1"/>
</calcChain>
</file>

<file path=xl/sharedStrings.xml><?xml version="1.0" encoding="utf-8"?>
<sst xmlns="http://schemas.openxmlformats.org/spreadsheetml/2006/main" count="276" uniqueCount="141">
  <si>
    <t>Наименование полномочия, 
расходного обязательства</t>
  </si>
  <si>
    <t>очередной
2023г.</t>
  </si>
  <si>
    <t>плановый период
2024-2025гг.</t>
  </si>
  <si>
    <t>раздел</t>
  </si>
  <si>
    <t>подраздел</t>
  </si>
  <si>
    <t>Всего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</si>
  <si>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</si>
  <si>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</si>
  <si>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</si>
  <si>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</si>
  <si>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в т.ч за счет целевых средств федерального бюджета</t>
  </si>
  <si>
    <t>1</t>
  </si>
  <si>
    <t>41=42+43+44+45</t>
  </si>
  <si>
    <t>46=47+48+49+50</t>
  </si>
  <si>
    <t>51=52+53+54+55</t>
  </si>
  <si>
    <t>56=57+58+59+60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</si>
  <si>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</si>
  <si>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</si>
  <si>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</si>
  <si>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1.1.1. по перечню, предусмотренному частью 4 статьи 14 и частью 1 статьи 15 Федерального закона от 6 октября 2003 г. № 131-ФЗ «Об общих принципах организации местного самоуправления в Российской Федерации», всего</t>
  </si>
  <si>
    <t>1.1.1.3. владение, пользование и распоряжение имуществом, находящимся в муниципальной собственности муниципального района</t>
  </si>
  <si>
    <t xml:space="preserve">04
01
</t>
  </si>
  <si>
    <t xml:space="preserve">12
13
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</si>
  <si>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на автомобильном транспорте, городском наземном электрическом транспорте и в дорожном хозяйстве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</si>
  <si>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04
</t>
  </si>
  <si>
    <t xml:space="preserve">09
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</si>
  <si>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</si>
  <si>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 xml:space="preserve">08
</t>
  </si>
  <si>
    <t>1.1.1.11.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</si>
  <si>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 xml:space="preserve">03
</t>
  </si>
  <si>
    <t xml:space="preserve">14
</t>
  </si>
  <si>
    <t>1.1.1.13. участие в предупреждении и ликвидации последствий чрезвычайных ситуаций на территории муниципального района</t>
  </si>
  <si>
    <t xml:space="preserve">03
03
01
</t>
  </si>
  <si>
    <t xml:space="preserve">10
09
11
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</si>
  <si>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</si>
  <si>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 xml:space="preserve">07
</t>
  </si>
  <si>
    <t xml:space="preserve">01
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</si>
  <si>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</si>
  <si>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 xml:space="preserve">02
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</si>
  <si>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</si>
  <si>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 xml:space="preserve">10
07
</t>
  </si>
  <si>
    <t xml:space="preserve">04
02
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</si>
  <si>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</si>
  <si>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</si>
  <si>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</si>
  <si>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 xml:space="preserve">06
</t>
  </si>
  <si>
    <t>1.1.1.27. формирование и содержание муниципального архива, включая хранение архивных фондов поселений</t>
  </si>
  <si>
    <t xml:space="preserve">13
</t>
  </si>
  <si>
    <t>1.1.1.30.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</si>
  <si>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 xml:space="preserve">12
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</si>
  <si>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</si>
  <si>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</si>
  <si>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1.1.1.45. организация проведения официальных физкультурно-оздоровительных и спортивных мероприятий муниципального района</t>
  </si>
  <si>
    <t xml:space="preserve">11
</t>
  </si>
  <si>
    <t>1.1.1.46. организация и осуществление мероприятий межпоселенческого характера по работе с детьми и молодежью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</si>
  <si>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</si>
  <si>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 xml:space="preserve">05
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</si>
  <si>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</si>
  <si>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1.1.1.57.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</si>
  <si>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 xml:space="preserve">10
10
05
</t>
  </si>
  <si>
    <t xml:space="preserve">04
03
01
</t>
  </si>
  <si>
    <t>1.1.1.70. участие в организации деятельности по накоплению (в том числе раздельному накоплению) и транспортированию твердых коммунальных отходов на территории сельского поселения</t>
  </si>
  <si>
    <t xml:space="preserve">06
05
</t>
  </si>
  <si>
    <t xml:space="preserve">05
03
</t>
  </si>
  <si>
    <t>1.1.1.72. организация ритуальных услуг и содержание мест захоронения на территории сельского поселения</t>
  </si>
  <si>
    <t>1.1.1.80. 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г. № 7-ФЗ «О некоммерческих организациях» на территории сельского поселения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</si>
  <si>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</si>
  <si>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1.1.2.13.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</si>
  <si>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1.1.2.33.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</si>
  <si>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</si>
  <si>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</si>
  <si>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 xml:space="preserve">08
07
04
01
01
</t>
  </si>
  <si>
    <t xml:space="preserve">04
09
12
06
04
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</si>
  <si>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</si>
  <si>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1.2.3. 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</si>
  <si>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</si>
  <si>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 xml:space="preserve">01
01
</t>
  </si>
  <si>
    <t xml:space="preserve">03
02
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</si>
  <si>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</si>
  <si>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</si>
  <si>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1.2.21. установление гарантий и компенсаций расходов для лиц, работающих и проживающих в районах Крайнего Севера и приравненных к ним местностях – статьи 33 и 35 Закона Российской Федерации от 19 февраля 1993 г. № 4520-1 «О государственных гарантиях и компенсациях для лиц, работающих и проживающих в районах Крайнего Севера и приравненных к ним местностях», статьи 325 и 326 Трудового кодекса Российской Федерации</t>
  </si>
  <si>
    <t xml:space="preserve">08
08
07
07
07
07
01
01
01
01
</t>
  </si>
  <si>
    <t xml:space="preserve">04
01
09
03
02
01
13
06
04
03
</t>
  </si>
  <si>
    <t>1.2.23. предоставление доплаты за выслугу лет к трудовой пенсии муниципальным служащим за счет средств местного бюджета</t>
  </si>
  <si>
    <t xml:space="preserve">10
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</si>
  <si>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</si>
  <si>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</si>
  <si>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1.3.1. по перечню, предусмотренному частью 1 статьи 15.1 Федерального закона от 6 октября 2003 г. № 131-ФЗ «Об общих принципах организации местного самоуправления в Российской Федерации», всего</t>
  </si>
  <si>
    <t>1.3.1.1. создание музеев муниципального района</t>
  </si>
  <si>
    <t>1.3.1.2. участие в осуществлении деятельности по опеке и попечительству</t>
  </si>
  <si>
    <t>1.3.1.6. создание условий для развития туризма</t>
  </si>
  <si>
    <t xml:space="preserve">04
04
</t>
  </si>
  <si>
    <t xml:space="preserve">12
09
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</si>
  <si>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</si>
  <si>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1.3.3.2. оказание мер социальной поддержки граждан пожилого возраста и инвалидов,граждан, находящихся в трудной жизненной ситуации, малоимущих граждан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</si>
  <si>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</si>
  <si>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1.3.4.2.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</si>
  <si>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</si>
  <si>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1.4.1. за счет субвенций, предоставленных из федерального бюджета, всего</t>
  </si>
  <si>
    <t>1.4.1.2. по составлению (изменению) списков кандидатов в присяжные заседатели</t>
  </si>
  <si>
    <t>1.4.1.30. осуществление полномочий по проведению Всероссийской переписи населения 2020 года</t>
  </si>
  <si>
    <t>1.4.2. за счет субвенций, предоставленных из бюджета субъекта Российской Федерации, всего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</si>
  <si>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</si>
  <si>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 xml:space="preserve">10
07
07
07
</t>
  </si>
  <si>
    <t xml:space="preserve">04
03
02
01
</t>
  </si>
  <si>
    <t>1.4.2.39.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</si>
  <si>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1.4.2.40. на организацию и осуществление деятельности по опеке и попечительству</t>
  </si>
  <si>
    <t>1.4.2.51.1. Осуществление мероприятий в области охраны труда, предусмотренных трудовым законодательством</t>
  </si>
  <si>
    <t>1.4.2.72. на реализацию государственной политики в области торговой деятельности на территории субъекта Российской Федерации, проведение информационно-аналитического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Федерации, разработки и реализации мероприятий, содействующих развитию торговой деятельности на территории субъекта Российской Федерации, и осуществление иных полномочий, предусмотренных Федеральным законом от 28 декабря 2009 г. № 381-ФЗ «Об основах государственного регулирования торговой деятельности в Российской Федерации»</t>
  </si>
  <si>
    <t>1.4.2.89. на осуществление полномочий в связи с установлением гарантий и компенсаций расходов для лиц, работающих и проживающих в районах Крайнего Севера и приравненных к ним местностях – статьи 33 и 35 Закона Российской Федерации от 19 февраля 1993 г. № 4520-1 «О государственных гарантиях и компенсациях для лиц, работающих и проживающих в районах Крайнего Севера и приравненных к ним местностях» статьи 325 и 326 Трудового кодекса Российской Федерации</t>
  </si>
  <si>
    <t>1.4.2.96. на установление дополнительных мер социальной поддержки и социальной помощи для отдельных категорий граждан, не предусмотренных подпунктом 24 пункта 2 статьи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</si>
  <si>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</si>
  <si>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</si>
  <si>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</si>
  <si>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</si>
  <si>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1.5.4.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обеспечения дополнительного образования детей в муниципальных общеобразовательных организациях)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</si>
  <si>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</si>
  <si>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1.6.1. по предоставлению дотаций на выравнивание бюджетной обеспеченности городских, сельских поселений, всего</t>
  </si>
  <si>
    <t>1.6.2. по предоставлению субсидий из местных бюджетов, всего</t>
  </si>
  <si>
    <t>1.6.2.2. бюджетам муниципальных образований, всего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</si>
  <si>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</si>
  <si>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1.6.3.1. осуществление первичного воинского учета на территориях, где отсутствуют военные комиссариаты</t>
  </si>
  <si>
    <t>1.6.3.2. осуществление государственных полномочий в сфере административных правонарушений</t>
  </si>
  <si>
    <t>1.6.4. по предоставлению иных межбюджетных трансфертов, всего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</si>
  <si>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</si>
  <si>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1.6.4.1.1. дорожная деятельность в отношении автомобильных дорог местного значения</t>
  </si>
  <si>
    <t>1.6.4.1.3. организация в границах поселения электро-, тепло-, газо- и водоснабжения населения, водоотведения, снабжения населения топливом</t>
  </si>
  <si>
    <t>1.6.4.1.5. организация ритуальных услуг и содержание мест захоронения</t>
  </si>
  <si>
    <t>1.6.4.2. в иных случаях, не связанных с заключением соглашений, предусмотренных в подпункте 1.6.4.1, всего</t>
  </si>
  <si>
    <t>1.6.4.2.2. иные межбюджетные трансферты в бюджеты городских, сельских поселений</t>
  </si>
  <si>
    <t xml:space="preserve">14
05
05
04
04
03
01
</t>
  </si>
  <si>
    <t xml:space="preserve">03
03
01
12
09
10
13
</t>
  </si>
  <si>
    <t>2024 год</t>
  </si>
  <si>
    <t>2025 год</t>
  </si>
  <si>
    <t>1.4.2.21. осуществление первичного воинского учета на территориях, где отсутствуют военные комиссариаты</t>
  </si>
  <si>
    <t>текущий
2022г. (на 01.10)</t>
  </si>
  <si>
    <t>д.б</t>
  </si>
  <si>
    <t>мест</t>
  </si>
  <si>
    <t>РЕЕСТР  РАСХОДНЫХ  ОБЯЗАТЕЛЬСТВ  УСТЬЯНСКОГО МУНИЦИПАЛЬНОГО ОКРУГА</t>
  </si>
  <si>
    <t xml:space="preserve"> </t>
  </si>
  <si>
    <t>9. Итого расходных обязательств, без учета внутренних оборотов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</si>
</sst>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sz val="11"/>
      <color rgb="FF000000"/>
      <name val="Times New Roman Cyr"/>
    </font>
    <font>
      <sz val="11"/>
      <name val="Calibri"/>
      <family val="2"/>
      <scheme val="minor"/>
    </font>
    <font>
      <b/>
      <sz val="11"/>
      <color rgb="FF000000"/>
      <name val="Times New Roman Cyr"/>
    </font>
    <font>
      <sz val="10"/>
      <color rgb="FF000000"/>
      <name val="Times New Roman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7"/>
      <color rgb="FF000000"/>
      <name val="Times New Roman Cyr"/>
    </font>
    <font>
      <sz val="10"/>
      <color rgb="FF000000"/>
      <name val="Arial"/>
    </font>
    <font>
      <b/>
      <sz val="10"/>
      <color rgb="FF000000"/>
      <name val="Times New Roman"/>
    </font>
    <font>
      <sz val="10"/>
      <color rgb="FF000000"/>
      <name val="Calibri"/>
      <scheme val="minor"/>
    </font>
    <font>
      <sz val="8"/>
      <color rgb="FF000000"/>
      <name val="Times New Roman Cyr"/>
    </font>
    <font>
      <b/>
      <sz val="16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0" fontId="1" fillId="0" borderId="0">
      <alignment vertical="top"/>
    </xf>
    <xf numFmtId="49" fontId="1" fillId="0" borderId="0"/>
    <xf numFmtId="0" fontId="1" fillId="0" borderId="0"/>
    <xf numFmtId="0" fontId="1" fillId="0" borderId="0">
      <alignment horizontal="left" vertical="top" wrapText="1"/>
    </xf>
    <xf numFmtId="0" fontId="2" fillId="0" borderId="0"/>
    <xf numFmtId="0" fontId="3" fillId="0" borderId="0">
      <alignment horizontal="right" vertical="top"/>
    </xf>
    <xf numFmtId="0" fontId="1" fillId="0" borderId="0">
      <alignment wrapText="1"/>
    </xf>
    <xf numFmtId="0" fontId="5" fillId="0" borderId="0">
      <alignment horizontal="center" wrapText="1"/>
    </xf>
    <xf numFmtId="0" fontId="6" fillId="0" borderId="0">
      <alignment wrapText="1"/>
    </xf>
    <xf numFmtId="0" fontId="6" fillId="0" borderId="0">
      <alignment horizontal="center" wrapText="1"/>
    </xf>
    <xf numFmtId="0" fontId="6" fillId="0" borderId="0">
      <alignment horizontal="left" wrapText="1"/>
    </xf>
    <xf numFmtId="0" fontId="6" fillId="0" borderId="0"/>
    <xf numFmtId="0" fontId="3" fillId="0" borderId="0">
      <alignment vertical="top"/>
    </xf>
    <xf numFmtId="0" fontId="6" fillId="0" borderId="0">
      <alignment horizontal="center" vertical="center"/>
    </xf>
    <xf numFmtId="0" fontId="6" fillId="0" borderId="0">
      <alignment vertical="top"/>
    </xf>
    <xf numFmtId="0" fontId="6" fillId="2" borderId="0"/>
    <xf numFmtId="0" fontId="6" fillId="0" borderId="0">
      <alignment horizontal="centerContinuous"/>
    </xf>
    <xf numFmtId="0" fontId="6" fillId="0" borderId="0">
      <alignment horizontal="left"/>
    </xf>
    <xf numFmtId="0" fontId="6" fillId="0" borderId="0">
      <alignment horizontal="center"/>
    </xf>
    <xf numFmtId="49" fontId="6" fillId="0" borderId="0"/>
    <xf numFmtId="49" fontId="6" fillId="2" borderId="0"/>
    <xf numFmtId="49" fontId="6" fillId="2" borderId="1">
      <alignment horizontal="left" wrapText="1"/>
    </xf>
    <xf numFmtId="49" fontId="6" fillId="0" borderId="0">
      <alignment horizontal="center"/>
    </xf>
    <xf numFmtId="49" fontId="1" fillId="2" borderId="0"/>
    <xf numFmtId="0" fontId="6" fillId="0" borderId="2">
      <alignment vertical="top"/>
    </xf>
    <xf numFmtId="49" fontId="6" fillId="2" borderId="3">
      <alignment horizontal="center" vertical="center" wrapText="1"/>
    </xf>
    <xf numFmtId="49" fontId="6" fillId="0" borderId="3">
      <alignment horizontal="center" vertical="center" wrapText="1"/>
    </xf>
    <xf numFmtId="0" fontId="6" fillId="0" borderId="4">
      <alignment vertical="top"/>
    </xf>
    <xf numFmtId="0" fontId="6" fillId="0" borderId="4">
      <alignment horizontal="center" vertical="top" wrapText="1"/>
    </xf>
    <xf numFmtId="49" fontId="6" fillId="0" borderId="3">
      <alignment horizontal="center" vertical="center"/>
    </xf>
    <xf numFmtId="49" fontId="6" fillId="0" borderId="2">
      <alignment horizontal="center" vertical="center" wrapText="1"/>
    </xf>
    <xf numFmtId="0" fontId="6" fillId="0" borderId="4">
      <alignment vertical="top" wrapText="1"/>
    </xf>
    <xf numFmtId="49" fontId="6" fillId="2" borderId="3">
      <alignment horizontal="center" vertical="center"/>
    </xf>
    <xf numFmtId="0" fontId="6" fillId="0" borderId="3">
      <alignment horizontal="center" vertical="center"/>
    </xf>
    <xf numFmtId="0" fontId="6" fillId="0" borderId="3">
      <alignment horizontal="center" vertical="center" wrapText="1"/>
    </xf>
    <xf numFmtId="0" fontId="6" fillId="0" borderId="2">
      <alignment horizontal="left" vertical="top" wrapText="1"/>
    </xf>
    <xf numFmtId="49" fontId="6" fillId="2" borderId="2">
      <alignment horizontal="center" vertical="center" wrapText="1"/>
    </xf>
    <xf numFmtId="0" fontId="6" fillId="0" borderId="2">
      <alignment vertical="top" wrapText="1"/>
    </xf>
    <xf numFmtId="49" fontId="6" fillId="0" borderId="2">
      <alignment horizontal="center" vertical="top" wrapText="1"/>
    </xf>
    <xf numFmtId="164" fontId="6" fillId="0" borderId="2">
      <alignment vertical="top"/>
    </xf>
    <xf numFmtId="0" fontId="6" fillId="0" borderId="2"/>
    <xf numFmtId="164" fontId="6" fillId="0" borderId="2">
      <alignment vertical="top" wrapText="1"/>
    </xf>
    <xf numFmtId="0" fontId="6" fillId="0" borderId="3">
      <alignment horizontal="left" vertical="top" wrapText="1"/>
    </xf>
    <xf numFmtId="0" fontId="6" fillId="0" borderId="3">
      <alignment horizontal="center" vertical="top"/>
    </xf>
    <xf numFmtId="164" fontId="6" fillId="0" borderId="3">
      <alignment vertical="top"/>
    </xf>
    <xf numFmtId="0" fontId="6" fillId="0" borderId="3">
      <alignment vertical="top"/>
    </xf>
    <xf numFmtId="0" fontId="6" fillId="0" borderId="3"/>
    <xf numFmtId="164" fontId="6" fillId="0" borderId="3">
      <alignment vertical="top" wrapText="1"/>
    </xf>
    <xf numFmtId="0" fontId="6" fillId="0" borderId="4">
      <alignment horizontal="left" vertical="top" wrapText="1"/>
    </xf>
    <xf numFmtId="49" fontId="6" fillId="2" borderId="4">
      <alignment horizontal="center" vertical="center"/>
    </xf>
    <xf numFmtId="49" fontId="6" fillId="0" borderId="4">
      <alignment horizontal="center" vertical="top" wrapText="1"/>
    </xf>
    <xf numFmtId="49" fontId="6" fillId="0" borderId="4">
      <alignment horizontal="center" vertical="top"/>
    </xf>
    <xf numFmtId="164" fontId="6" fillId="0" borderId="4">
      <alignment vertical="top"/>
    </xf>
    <xf numFmtId="0" fontId="6" fillId="0" borderId="4"/>
    <xf numFmtId="164" fontId="6" fillId="0" borderId="4">
      <alignment vertical="top" wrapText="1"/>
    </xf>
    <xf numFmtId="0" fontId="6" fillId="0" borderId="5">
      <alignment horizontal="left" wrapText="1"/>
    </xf>
    <xf numFmtId="49" fontId="6" fillId="0" borderId="5">
      <alignment horizontal="center"/>
    </xf>
    <xf numFmtId="0" fontId="6" fillId="0" borderId="5">
      <alignment horizontal="center"/>
    </xf>
    <xf numFmtId="0" fontId="2" fillId="0" borderId="5">
      <alignment wrapText="1"/>
    </xf>
    <xf numFmtId="0" fontId="6" fillId="0" borderId="5"/>
    <xf numFmtId="0" fontId="6" fillId="0" borderId="5"/>
    <xf numFmtId="0" fontId="2" fillId="0" borderId="5"/>
    <xf numFmtId="0" fontId="6" fillId="0" borderId="1">
      <alignment horizontal="center" wrapText="1"/>
    </xf>
    <xf numFmtId="0" fontId="6" fillId="0" borderId="1">
      <alignment horizontal="center"/>
    </xf>
    <xf numFmtId="49" fontId="6" fillId="2" borderId="0">
      <alignment horizontal="center"/>
    </xf>
    <xf numFmtId="0" fontId="6" fillId="0" borderId="0">
      <alignment horizontal="center" vertical="top"/>
    </xf>
    <xf numFmtId="0" fontId="4" fillId="0" borderId="0"/>
    <xf numFmtId="0" fontId="4" fillId="0" borderId="0"/>
    <xf numFmtId="49" fontId="6" fillId="2" borderId="1">
      <alignment wrapText="1"/>
    </xf>
    <xf numFmtId="49" fontId="6" fillId="2" borderId="6">
      <alignment wrapText="1"/>
    </xf>
    <xf numFmtId="0" fontId="1" fillId="0" borderId="3">
      <alignment vertical="top" wrapText="1"/>
    </xf>
    <xf numFmtId="0" fontId="1" fillId="0" borderId="4">
      <alignment vertical="top" wrapText="1"/>
    </xf>
    <xf numFmtId="0" fontId="1" fillId="0" borderId="2">
      <alignment vertical="top" wrapText="1"/>
    </xf>
    <xf numFmtId="0" fontId="7" fillId="0" borderId="1">
      <alignment horizontal="left" vertical="center" wrapText="1"/>
    </xf>
    <xf numFmtId="0" fontId="6" fillId="0" borderId="5">
      <alignment horizontal="center" wrapText="1"/>
    </xf>
    <xf numFmtId="0" fontId="6" fillId="0" borderId="3">
      <alignment wrapText="1"/>
    </xf>
    <xf numFmtId="0" fontId="2" fillId="0" borderId="0"/>
    <xf numFmtId="0" fontId="2" fillId="0" borderId="0"/>
    <xf numFmtId="0" fontId="4" fillId="0" borderId="0"/>
    <xf numFmtId="0" fontId="6" fillId="0" borderId="5">
      <alignment horizontal="left" wrapText="1"/>
    </xf>
    <xf numFmtId="0" fontId="7" fillId="0" borderId="0"/>
    <xf numFmtId="49" fontId="6" fillId="0" borderId="5">
      <alignment horizontal="center"/>
    </xf>
    <xf numFmtId="0" fontId="6" fillId="2" borderId="3">
      <alignment horizontal="center" vertical="top"/>
    </xf>
    <xf numFmtId="0" fontId="6" fillId="0" borderId="5">
      <alignment horizontal="center"/>
    </xf>
    <xf numFmtId="0" fontId="2" fillId="0" borderId="5"/>
    <xf numFmtId="49" fontId="6" fillId="0" borderId="3">
      <alignment horizontal="center" vertical="top" wrapText="1"/>
    </xf>
    <xf numFmtId="0" fontId="7" fillId="0" borderId="1">
      <alignment horizontal="left" vertical="center"/>
    </xf>
    <xf numFmtId="0" fontId="3" fillId="0" borderId="0"/>
    <xf numFmtId="0" fontId="6" fillId="0" borderId="5"/>
    <xf numFmtId="0" fontId="8" fillId="0" borderId="0">
      <alignment horizontal="center"/>
    </xf>
    <xf numFmtId="0" fontId="9" fillId="0" borderId="0">
      <alignment horizontal="center" wrapText="1"/>
    </xf>
    <xf numFmtId="0" fontId="8" fillId="0" borderId="0"/>
    <xf numFmtId="0" fontId="5" fillId="0" borderId="0">
      <alignment wrapText="1"/>
    </xf>
    <xf numFmtId="0" fontId="10" fillId="0" borderId="0">
      <alignment horizontal="right" vertical="top"/>
    </xf>
    <xf numFmtId="0" fontId="6" fillId="0" borderId="7"/>
    <xf numFmtId="0" fontId="6" fillId="0" borderId="6"/>
    <xf numFmtId="164" fontId="6" fillId="0" borderId="7">
      <alignment vertical="top"/>
    </xf>
    <xf numFmtId="0" fontId="11" fillId="3" borderId="0"/>
    <xf numFmtId="0" fontId="12" fillId="0" borderId="0">
      <alignment horizontal="center" vertical="center"/>
    </xf>
    <xf numFmtId="0" fontId="2" fillId="0" borderId="0"/>
    <xf numFmtId="0" fontId="6" fillId="0" borderId="0">
      <alignment horizontal="left" vertical="top"/>
    </xf>
    <xf numFmtId="49" fontId="6" fillId="2" borderId="2">
      <alignment horizontal="center" vertical="center"/>
    </xf>
    <xf numFmtId="0" fontId="1" fillId="0" borderId="4">
      <alignment vertical="top"/>
    </xf>
    <xf numFmtId="0" fontId="1" fillId="0" borderId="2">
      <alignment vertical="top"/>
    </xf>
    <xf numFmtId="49" fontId="6" fillId="0" borderId="2">
      <alignment horizontal="center" vertical="top"/>
    </xf>
    <xf numFmtId="0" fontId="11" fillId="3" borderId="1"/>
    <xf numFmtId="49" fontId="6" fillId="2" borderId="1"/>
    <xf numFmtId="49" fontId="6" fillId="2" borderId="6"/>
    <xf numFmtId="0" fontId="6" fillId="0" borderId="0">
      <alignment vertical="center"/>
    </xf>
    <xf numFmtId="49" fontId="6" fillId="0" borderId="2">
      <alignment horizontal="center" vertical="top"/>
    </xf>
    <xf numFmtId="49" fontId="6" fillId="0" borderId="4">
      <alignment horizontal="center" vertical="top"/>
    </xf>
    <xf numFmtId="164" fontId="1" fillId="0" borderId="3">
      <alignment vertical="top"/>
    </xf>
    <xf numFmtId="164" fontId="1" fillId="0" borderId="4">
      <alignment vertical="top"/>
    </xf>
    <xf numFmtId="164" fontId="1" fillId="0" borderId="2">
      <alignment vertical="top"/>
    </xf>
    <xf numFmtId="49" fontId="6" fillId="0" borderId="8">
      <alignment horizontal="center" vertical="center" wrapText="1"/>
    </xf>
    <xf numFmtId="0" fontId="1" fillId="0" borderId="0">
      <alignment horizontal="right" wrapText="1"/>
    </xf>
    <xf numFmtId="0" fontId="1" fillId="0" borderId="3">
      <alignment vertical="top"/>
    </xf>
    <xf numFmtId="0" fontId="13" fillId="0" borderId="0"/>
    <xf numFmtId="49" fontId="6" fillId="2" borderId="1">
      <alignment horizontal="left"/>
    </xf>
    <xf numFmtId="0" fontId="14" fillId="0" borderId="0"/>
  </cellStyleXfs>
  <cellXfs count="38">
    <xf numFmtId="0" fontId="0" fillId="0" borderId="0" xfId="0"/>
    <xf numFmtId="164" fontId="6" fillId="0" borderId="2" xfId="40" applyNumberFormat="1" applyFill="1" applyProtection="1">
      <alignment vertical="top"/>
    </xf>
    <xf numFmtId="164" fontId="6" fillId="0" borderId="4" xfId="53" applyNumberFormat="1" applyFill="1" applyProtection="1">
      <alignment vertical="top"/>
    </xf>
    <xf numFmtId="0" fontId="6" fillId="0" borderId="4" xfId="29" applyNumberFormat="1" applyFill="1" applyProtection="1">
      <alignment horizontal="center" vertical="top" wrapText="1"/>
    </xf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0" fontId="6" fillId="0" borderId="4" xfId="32" applyNumberFormat="1" applyFill="1" applyProtection="1">
      <alignment vertical="top" wrapText="1"/>
    </xf>
    <xf numFmtId="0" fontId="6" fillId="0" borderId="4" xfId="28" applyNumberFormat="1" applyFill="1" applyProtection="1">
      <alignment vertical="top"/>
    </xf>
    <xf numFmtId="164" fontId="6" fillId="0" borderId="4" xfId="28" applyNumberFormat="1" applyFill="1" applyProtection="1">
      <alignment vertical="top"/>
    </xf>
    <xf numFmtId="49" fontId="6" fillId="0" borderId="3" xfId="33" applyNumberFormat="1" applyFill="1" applyProtection="1">
      <alignment horizontal="center" vertical="center"/>
    </xf>
    <xf numFmtId="0" fontId="6" fillId="0" borderId="3" xfId="35" applyNumberFormat="1" applyFill="1" applyProtection="1">
      <alignment horizontal="center" vertical="center" wrapText="1"/>
    </xf>
    <xf numFmtId="0" fontId="6" fillId="0" borderId="2" xfId="36" applyNumberFormat="1" applyFill="1" applyProtection="1">
      <alignment horizontal="left" vertical="top" wrapText="1"/>
    </xf>
    <xf numFmtId="49" fontId="6" fillId="0" borderId="2" xfId="39" applyNumberFormat="1" applyFill="1" applyProtection="1">
      <alignment horizontal="center" vertical="top" wrapText="1"/>
    </xf>
    <xf numFmtId="0" fontId="6" fillId="0" borderId="3" xfId="43" applyNumberFormat="1" applyFill="1" applyProtection="1">
      <alignment horizontal="left" vertical="top" wrapText="1"/>
    </xf>
    <xf numFmtId="0" fontId="6" fillId="0" borderId="3" xfId="44" applyNumberFormat="1" applyFill="1" applyProtection="1">
      <alignment horizontal="center" vertical="top"/>
    </xf>
    <xf numFmtId="164" fontId="6" fillId="0" borderId="3" xfId="45" applyNumberFormat="1" applyFill="1" applyProtection="1">
      <alignment vertical="top"/>
    </xf>
    <xf numFmtId="4" fontId="0" fillId="0" borderId="0" xfId="0" applyNumberFormat="1" applyFill="1" applyProtection="1">
      <protection locked="0"/>
    </xf>
    <xf numFmtId="0" fontId="6" fillId="0" borderId="4" xfId="49" applyNumberFormat="1" applyFill="1" applyProtection="1">
      <alignment horizontal="left" vertical="top" wrapText="1"/>
    </xf>
    <xf numFmtId="49" fontId="6" fillId="0" borderId="4" xfId="51" applyNumberFormat="1" applyFill="1" applyProtection="1">
      <alignment horizontal="center" vertical="top" wrapText="1"/>
    </xf>
    <xf numFmtId="164" fontId="6" fillId="0" borderId="8" xfId="45" applyNumberFormat="1" applyFill="1" applyBorder="1" applyProtection="1">
      <alignment vertical="top"/>
    </xf>
    <xf numFmtId="0" fontId="6" fillId="0" borderId="2" xfId="43" applyNumberFormat="1" applyFill="1" applyBorder="1" applyProtection="1">
      <alignment horizontal="left" vertical="top" wrapText="1"/>
    </xf>
    <xf numFmtId="0" fontId="6" fillId="0" borderId="2" xfId="44" applyNumberFormat="1" applyFill="1" applyBorder="1" applyProtection="1">
      <alignment horizontal="center" vertical="top"/>
    </xf>
    <xf numFmtId="164" fontId="6" fillId="0" borderId="2" xfId="45" applyNumberFormat="1" applyFill="1" applyBorder="1" applyProtection="1">
      <alignment vertical="top"/>
    </xf>
    <xf numFmtId="0" fontId="6" fillId="0" borderId="9" xfId="36" applyNumberFormat="1" applyFill="1" applyBorder="1" applyProtection="1">
      <alignment horizontal="left" vertical="top" wrapText="1"/>
    </xf>
    <xf numFmtId="49" fontId="6" fillId="0" borderId="9" xfId="39" applyNumberFormat="1" applyFill="1" applyBorder="1" applyProtection="1">
      <alignment horizontal="center" vertical="top" wrapText="1"/>
    </xf>
    <xf numFmtId="164" fontId="6" fillId="0" borderId="9" xfId="40" applyNumberFormat="1" applyFill="1" applyBorder="1" applyProtection="1">
      <alignment vertical="top"/>
    </xf>
    <xf numFmtId="164" fontId="6" fillId="0" borderId="9" xfId="45" applyNumberFormat="1" applyFill="1" applyBorder="1" applyProtection="1">
      <alignment vertical="top"/>
    </xf>
    <xf numFmtId="0" fontId="15" fillId="0" borderId="0" xfId="0" applyFont="1" applyFill="1" applyProtection="1">
      <protection locked="0"/>
    </xf>
    <xf numFmtId="164" fontId="16" fillId="0" borderId="9" xfId="45" applyNumberFormat="1" applyFont="1" applyFill="1" applyBorder="1" applyProtection="1">
      <alignment vertical="top"/>
    </xf>
    <xf numFmtId="0" fontId="16" fillId="0" borderId="2" xfId="36" applyNumberFormat="1" applyFont="1" applyFill="1" applyProtection="1">
      <alignment horizontal="left" vertical="top" wrapText="1"/>
    </xf>
    <xf numFmtId="49" fontId="6" fillId="0" borderId="3" xfId="26" applyNumberFormat="1" applyFill="1" applyProtection="1">
      <alignment horizontal="center" vertical="center" wrapText="1"/>
    </xf>
    <xf numFmtId="49" fontId="6" fillId="0" borderId="3" xfId="26" applyFill="1">
      <alignment horizontal="center" vertical="center" wrapText="1"/>
    </xf>
    <xf numFmtId="49" fontId="6" fillId="0" borderId="3" xfId="27" applyNumberFormat="1" applyFill="1" applyProtection="1">
      <alignment horizontal="center" vertical="center" wrapText="1"/>
    </xf>
    <xf numFmtId="49" fontId="6" fillId="0" borderId="3" xfId="27" applyFill="1">
      <alignment horizontal="center" vertical="center" wrapText="1"/>
    </xf>
    <xf numFmtId="0" fontId="6" fillId="0" borderId="3" xfId="34" applyNumberFormat="1" applyFill="1" applyProtection="1">
      <alignment horizontal="center" vertical="center"/>
    </xf>
    <xf numFmtId="0" fontId="6" fillId="0" borderId="3" xfId="34" applyFill="1">
      <alignment horizontal="center" vertical="center"/>
    </xf>
    <xf numFmtId="49" fontId="6" fillId="0" borderId="3" xfId="30" applyNumberFormat="1" applyFill="1" applyProtection="1">
      <alignment horizontal="center" vertical="center"/>
    </xf>
    <xf numFmtId="49" fontId="6" fillId="0" borderId="3" xfId="30" applyFill="1">
      <alignment horizontal="center" vertical="center"/>
    </xf>
  </cellXfs>
  <cellStyles count="121">
    <cellStyle name="br" xfId="67"/>
    <cellStyle name="col" xfId="68"/>
    <cellStyle name="st102" xfId="69"/>
    <cellStyle name="st103" xfId="70"/>
    <cellStyle name="st104" xfId="59"/>
    <cellStyle name="st105" xfId="63"/>
    <cellStyle name="st106" xfId="71"/>
    <cellStyle name="st107" xfId="72"/>
    <cellStyle name="st108" xfId="51"/>
    <cellStyle name="st109" xfId="37"/>
    <cellStyle name="st110" xfId="73"/>
    <cellStyle name="st111" xfId="39"/>
    <cellStyle name="st112" xfId="22"/>
    <cellStyle name="st113" xfId="48"/>
    <cellStyle name="st114" xfId="55"/>
    <cellStyle name="st115" xfId="38"/>
    <cellStyle name="st116" xfId="42"/>
    <cellStyle name="st117" xfId="74"/>
    <cellStyle name="st118" xfId="75"/>
    <cellStyle name="st119" xfId="76"/>
    <cellStyle name="style0" xfId="77"/>
    <cellStyle name="td" xfId="78"/>
    <cellStyle name="tr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21" xfId="98"/>
    <cellStyle name="xl22" xfId="1"/>
    <cellStyle name="xl23" xfId="66"/>
    <cellStyle name="xl24" xfId="99"/>
    <cellStyle name="xl25" xfId="15"/>
    <cellStyle name="xl26" xfId="5"/>
    <cellStyle name="xl27" xfId="25"/>
    <cellStyle name="xl28" xfId="28"/>
    <cellStyle name="xl29" xfId="29"/>
    <cellStyle name="xl30" xfId="32"/>
    <cellStyle name="xl31" xfId="33"/>
    <cellStyle name="xl32" xfId="43"/>
    <cellStyle name="xl33" xfId="49"/>
    <cellStyle name="xl34" xfId="36"/>
    <cellStyle name="xl35" xfId="56"/>
    <cellStyle name="xl36" xfId="11"/>
    <cellStyle name="xl37" xfId="18"/>
    <cellStyle name="xl38" xfId="12"/>
    <cellStyle name="xl39" xfId="19"/>
    <cellStyle name="xl40" xfId="100"/>
    <cellStyle name="xl41" xfId="2"/>
    <cellStyle name="xl42" xfId="65"/>
    <cellStyle name="xl43" xfId="16"/>
    <cellStyle name="xl44" xfId="21"/>
    <cellStyle name="xl45" xfId="101"/>
    <cellStyle name="xl46" xfId="24"/>
    <cellStyle name="xl47" xfId="26"/>
    <cellStyle name="xl48" xfId="50"/>
    <cellStyle name="xl49" xfId="102"/>
    <cellStyle name="xl50" xfId="57"/>
    <cellStyle name="xl51" xfId="23"/>
    <cellStyle name="xl52" xfId="64"/>
    <cellStyle name="xl53" xfId="3"/>
    <cellStyle name="xl54" xfId="27"/>
    <cellStyle name="xl55" xfId="34"/>
    <cellStyle name="xl56" xfId="44"/>
    <cellStyle name="xl57" xfId="103"/>
    <cellStyle name="xl58" xfId="104"/>
    <cellStyle name="xl59" xfId="58"/>
    <cellStyle name="xl60" xfId="17"/>
    <cellStyle name="xl61" xfId="52"/>
    <cellStyle name="xl62" xfId="105"/>
    <cellStyle name="xl63" xfId="106"/>
    <cellStyle name="xl64" xfId="62"/>
    <cellStyle name="xl65" xfId="30"/>
    <cellStyle name="xl66" xfId="107"/>
    <cellStyle name="xl67" xfId="108"/>
    <cellStyle name="xl68" xfId="60"/>
    <cellStyle name="xl69" xfId="109"/>
    <cellStyle name="xl70" xfId="20"/>
    <cellStyle name="xl71" xfId="110"/>
    <cellStyle name="xl72" xfId="111"/>
    <cellStyle name="xl73" xfId="112"/>
    <cellStyle name="xl74" xfId="113"/>
    <cellStyle name="xl75" xfId="114"/>
    <cellStyle name="xl76" xfId="115"/>
    <cellStyle name="xl77" xfId="10"/>
    <cellStyle name="xl78" xfId="4"/>
    <cellStyle name="xl79" xfId="9"/>
    <cellStyle name="xl80" xfId="14"/>
    <cellStyle name="xl81" xfId="31"/>
    <cellStyle name="xl82" xfId="7"/>
    <cellStyle name="xl83" xfId="61"/>
    <cellStyle name="xl84" xfId="116"/>
    <cellStyle name="xl85" xfId="117"/>
    <cellStyle name="xl86" xfId="118"/>
    <cellStyle name="xl87" xfId="119"/>
    <cellStyle name="xl88" xfId="35"/>
    <cellStyle name="xl89" xfId="45"/>
    <cellStyle name="xl90" xfId="53"/>
    <cellStyle name="xl91" xfId="40"/>
    <cellStyle name="xl92" xfId="8"/>
    <cellStyle name="xl93" xfId="6"/>
    <cellStyle name="xl94" xfId="13"/>
    <cellStyle name="xl95" xfId="46"/>
    <cellStyle name="xl96" xfId="47"/>
    <cellStyle name="xl97" xfId="54"/>
    <cellStyle name="xl98" xfId="41"/>
    <cellStyle name="xl99" xfId="120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showGridLines="0" tabSelected="1" zoomScale="85" zoomScaleNormal="85" zoomScaleSheetLayoutView="85" zoomScalePageLayoutView="85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A13" sqref="A13"/>
    </sheetView>
  </sheetViews>
  <sheetFormatPr defaultColWidth="9.109375" defaultRowHeight="14.4"/>
  <cols>
    <col min="1" max="1" width="48.109375" style="4" customWidth="1"/>
    <col min="2" max="2" width="6.44140625" style="4" customWidth="1"/>
    <col min="3" max="3" width="6.5546875" style="4" customWidth="1"/>
    <col min="4" max="13" width="17.109375" style="4" customWidth="1"/>
    <col min="14" max="23" width="17.109375" style="4" hidden="1" customWidth="1"/>
    <col min="24" max="24" width="10.6640625" style="4" hidden="1" customWidth="1"/>
    <col min="25" max="25" width="9.33203125" style="4" hidden="1" customWidth="1"/>
    <col min="26" max="26" width="13.88671875" style="4" hidden="1" customWidth="1"/>
    <col min="27" max="27" width="9.33203125" style="4" hidden="1" customWidth="1"/>
    <col min="28" max="28" width="9.109375" style="4" hidden="1" customWidth="1"/>
    <col min="29" max="29" width="9.33203125" style="4" hidden="1" customWidth="1"/>
    <col min="30" max="30" width="9.109375" style="4" hidden="1" customWidth="1"/>
    <col min="31" max="16384" width="9.109375" style="4"/>
  </cols>
  <sheetData>
    <row r="1" spans="1:30" ht="21">
      <c r="A1" s="27" t="s">
        <v>138</v>
      </c>
    </row>
    <row r="2" spans="1:30" ht="21">
      <c r="A2" s="27"/>
    </row>
    <row r="3" spans="1:30" ht="52.5" customHeight="1">
      <c r="A3" s="3" t="s">
        <v>0</v>
      </c>
      <c r="B3" s="31"/>
      <c r="C3" s="31"/>
      <c r="D3" s="32" t="s">
        <v>135</v>
      </c>
      <c r="E3" s="33"/>
      <c r="F3" s="33"/>
      <c r="G3" s="33"/>
      <c r="H3" s="33"/>
      <c r="I3" s="32" t="s">
        <v>1</v>
      </c>
      <c r="J3" s="33"/>
      <c r="K3" s="33"/>
      <c r="L3" s="33"/>
      <c r="M3" s="33"/>
      <c r="N3" s="32" t="s">
        <v>2</v>
      </c>
      <c r="O3" s="33"/>
      <c r="P3" s="33"/>
      <c r="Q3" s="33"/>
      <c r="R3" s="33"/>
      <c r="S3" s="33"/>
      <c r="T3" s="33"/>
      <c r="U3" s="33"/>
      <c r="V3" s="33"/>
      <c r="W3" s="33"/>
      <c r="Y3" s="5"/>
    </row>
    <row r="4" spans="1:30" ht="64.5" customHeight="1">
      <c r="A4" s="6"/>
      <c r="B4" s="30" t="s">
        <v>3</v>
      </c>
      <c r="C4" s="30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5</v>
      </c>
      <c r="J4" s="32" t="s">
        <v>6</v>
      </c>
      <c r="K4" s="32" t="s">
        <v>7</v>
      </c>
      <c r="L4" s="32" t="s">
        <v>8</v>
      </c>
      <c r="M4" s="32" t="s">
        <v>9</v>
      </c>
      <c r="N4" s="32" t="s">
        <v>132</v>
      </c>
      <c r="O4" s="33"/>
      <c r="P4" s="33"/>
      <c r="Q4" s="33"/>
      <c r="R4" s="33"/>
      <c r="S4" s="36" t="s">
        <v>133</v>
      </c>
      <c r="T4" s="37"/>
      <c r="U4" s="37"/>
      <c r="V4" s="37"/>
      <c r="W4" s="37"/>
      <c r="X4" s="5"/>
    </row>
    <row r="5" spans="1:30" ht="12.75" customHeight="1">
      <c r="A5" s="7"/>
      <c r="B5" s="31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7"/>
      <c r="T5" s="37"/>
      <c r="U5" s="37"/>
      <c r="V5" s="37"/>
      <c r="W5" s="37"/>
      <c r="X5" s="5"/>
    </row>
    <row r="6" spans="1:30" ht="12.75" customHeight="1">
      <c r="A6" s="7"/>
      <c r="B6" s="31"/>
      <c r="C6" s="31"/>
      <c r="D6" s="33"/>
      <c r="E6" s="33"/>
      <c r="F6" s="33"/>
      <c r="G6" s="33"/>
      <c r="H6" s="33"/>
      <c r="I6" s="33"/>
      <c r="J6" s="33"/>
      <c r="K6" s="33"/>
      <c r="L6" s="33"/>
      <c r="M6" s="33"/>
      <c r="N6" s="32" t="s">
        <v>5</v>
      </c>
      <c r="O6" s="32" t="s">
        <v>10</v>
      </c>
      <c r="P6" s="32" t="s">
        <v>7</v>
      </c>
      <c r="Q6" s="32" t="s">
        <v>8</v>
      </c>
      <c r="R6" s="32" t="s">
        <v>9</v>
      </c>
      <c r="S6" s="32" t="s">
        <v>5</v>
      </c>
      <c r="T6" s="32" t="s">
        <v>10</v>
      </c>
      <c r="U6" s="32" t="s">
        <v>7</v>
      </c>
      <c r="V6" s="32" t="s">
        <v>8</v>
      </c>
      <c r="W6" s="32" t="s">
        <v>9</v>
      </c>
    </row>
    <row r="7" spans="1:30" ht="12.75" customHeight="1">
      <c r="A7" s="7"/>
      <c r="B7" s="31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30" ht="12.75" customHeight="1">
      <c r="A8" s="7"/>
      <c r="B8" s="31"/>
      <c r="C8" s="31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30" ht="51.75" customHeight="1">
      <c r="A9" s="8"/>
      <c r="B9" s="31"/>
      <c r="C9" s="31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Y9" s="5"/>
    </row>
    <row r="10" spans="1:30" ht="15" customHeight="1">
      <c r="A10" s="9" t="s">
        <v>11</v>
      </c>
      <c r="B10" s="34">
        <v>30</v>
      </c>
      <c r="C10" s="35"/>
      <c r="D10" s="10" t="s">
        <v>12</v>
      </c>
      <c r="E10" s="10">
        <v>42</v>
      </c>
      <c r="F10" s="10">
        <v>43</v>
      </c>
      <c r="G10" s="10">
        <v>44</v>
      </c>
      <c r="H10" s="10">
        <v>45</v>
      </c>
      <c r="I10" s="10" t="s">
        <v>13</v>
      </c>
      <c r="J10" s="10">
        <v>47</v>
      </c>
      <c r="K10" s="10">
        <v>48</v>
      </c>
      <c r="L10" s="10">
        <v>49</v>
      </c>
      <c r="M10" s="10">
        <v>50</v>
      </c>
      <c r="N10" s="10" t="s">
        <v>14</v>
      </c>
      <c r="O10" s="10">
        <v>52</v>
      </c>
      <c r="P10" s="10">
        <v>53</v>
      </c>
      <c r="Q10" s="10">
        <v>54</v>
      </c>
      <c r="R10" s="10">
        <v>55</v>
      </c>
      <c r="S10" s="10" t="s">
        <v>15</v>
      </c>
      <c r="T10" s="10">
        <v>57</v>
      </c>
      <c r="U10" s="10">
        <v>58</v>
      </c>
      <c r="V10" s="10">
        <v>59</v>
      </c>
      <c r="W10" s="10">
        <v>60</v>
      </c>
      <c r="X10" s="5">
        <f>J11+K11+L11</f>
        <v>1038089.5</v>
      </c>
      <c r="Y10" s="5">
        <f>I11-X10</f>
        <v>838304.70000000019</v>
      </c>
    </row>
    <row r="11" spans="1:30" ht="26.4">
      <c r="A11" s="29" t="s">
        <v>140</v>
      </c>
      <c r="B11" s="12"/>
      <c r="C11" s="12"/>
      <c r="D11" s="1">
        <f t="shared" ref="D11:M11" si="0">D13-D89</f>
        <v>1714594.3000000003</v>
      </c>
      <c r="E11" s="1">
        <f t="shared" si="0"/>
        <v>201681.2</v>
      </c>
      <c r="F11" s="1">
        <f t="shared" si="0"/>
        <v>795762.3</v>
      </c>
      <c r="G11" s="1">
        <f t="shared" si="0"/>
        <v>72520</v>
      </c>
      <c r="H11" s="1">
        <f t="shared" si="0"/>
        <v>644630.80000000016</v>
      </c>
      <c r="I11" s="1">
        <f t="shared" si="0"/>
        <v>1876394.2000000002</v>
      </c>
      <c r="J11" s="1">
        <f t="shared" si="0"/>
        <v>61518.7</v>
      </c>
      <c r="K11" s="1">
        <f t="shared" si="0"/>
        <v>864328.3</v>
      </c>
      <c r="L11" s="1">
        <f t="shared" si="0"/>
        <v>112242.5</v>
      </c>
      <c r="M11" s="1">
        <f t="shared" si="0"/>
        <v>838304.70000000007</v>
      </c>
      <c r="N11" s="1">
        <v>1736877.1</v>
      </c>
      <c r="O11" s="1">
        <v>62121.5</v>
      </c>
      <c r="P11" s="1">
        <v>776509.5</v>
      </c>
      <c r="Q11" s="1">
        <v>193987.9</v>
      </c>
      <c r="R11" s="1">
        <v>704258.2</v>
      </c>
      <c r="S11" s="1">
        <v>1775559.3</v>
      </c>
      <c r="T11" s="1">
        <v>264882.59999999998</v>
      </c>
      <c r="U11" s="1">
        <v>777338.8</v>
      </c>
      <c r="V11" s="1">
        <v>0</v>
      </c>
      <c r="W11" s="1">
        <v>733337.9</v>
      </c>
      <c r="X11" s="5">
        <f>J11+K11+L11</f>
        <v>1038089.5</v>
      </c>
      <c r="Z11" s="5">
        <f>J11+K11+L11</f>
        <v>1038089.5</v>
      </c>
      <c r="AA11" s="5">
        <f>1875065.6-Z11</f>
        <v>836976.10000000009</v>
      </c>
      <c r="AB11" s="5">
        <f>AA11-M11</f>
        <v>-1328.5999999999767</v>
      </c>
      <c r="AD11" s="5">
        <f>D11-D13</f>
        <v>-58160.100000000093</v>
      </c>
    </row>
    <row r="12" spans="1:30" hidden="1">
      <c r="A12" s="11"/>
      <c r="B12" s="12"/>
      <c r="C12" s="12"/>
      <c r="D12" s="1"/>
      <c r="E12" s="1"/>
      <c r="F12" s="1"/>
      <c r="G12" s="1"/>
      <c r="H12" s="1"/>
      <c r="I12" s="1"/>
      <c r="J12" s="1">
        <f>J16+J47+J58+J68+J84</f>
        <v>61518.7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5"/>
      <c r="AD12" s="5">
        <f>D89+AD11</f>
        <v>-9.4587448984384537E-11</v>
      </c>
    </row>
    <row r="13" spans="1:30" ht="43.8" customHeight="1">
      <c r="A13" s="13" t="s">
        <v>16</v>
      </c>
      <c r="B13" s="14" t="s">
        <v>17</v>
      </c>
      <c r="C13" s="14" t="s">
        <v>17</v>
      </c>
      <c r="D13" s="15">
        <f>D15+D48+D59+D69+D84+D89</f>
        <v>1772754.4000000004</v>
      </c>
      <c r="E13" s="15">
        <f>E15+E48+E59+E69+E84+E89</f>
        <v>205431.80000000002</v>
      </c>
      <c r="F13" s="15">
        <f>F15+F48+F59+F69+F84+F89</f>
        <v>803856.5</v>
      </c>
      <c r="G13" s="15">
        <f>G15+G48+G59+G69+G84+G89</f>
        <v>72520</v>
      </c>
      <c r="H13" s="15">
        <f>H15+H48+H59+H69+H84+H89</f>
        <v>690946.10000000021</v>
      </c>
      <c r="I13" s="15">
        <f t="shared" ref="I13:M13" si="1">I15+I48+I59+I69+I84+I89</f>
        <v>1876394.2000000002</v>
      </c>
      <c r="J13" s="15">
        <f t="shared" si="1"/>
        <v>61518.7</v>
      </c>
      <c r="K13" s="15">
        <f t="shared" si="1"/>
        <v>864328.3</v>
      </c>
      <c r="L13" s="15">
        <f t="shared" si="1"/>
        <v>112242.5</v>
      </c>
      <c r="M13" s="15">
        <f t="shared" si="1"/>
        <v>838304.70000000007</v>
      </c>
      <c r="N13" s="15">
        <v>1644715.9</v>
      </c>
      <c r="O13" s="15">
        <v>57064.1</v>
      </c>
      <c r="P13" s="15">
        <v>781458.1</v>
      </c>
      <c r="Q13" s="15">
        <v>193987.9</v>
      </c>
      <c r="R13" s="15">
        <v>612205.80000000005</v>
      </c>
      <c r="S13" s="15">
        <v>1679506.7</v>
      </c>
      <c r="T13" s="15">
        <v>259471.2</v>
      </c>
      <c r="U13" s="15">
        <v>782432.1</v>
      </c>
      <c r="V13" s="15">
        <v>0</v>
      </c>
      <c r="W13" s="15">
        <v>637603.4</v>
      </c>
      <c r="X13" s="5">
        <v>1038089.5</v>
      </c>
      <c r="Y13" s="4" t="s">
        <v>136</v>
      </c>
      <c r="Z13" s="5">
        <f>J13+K13+L13+M13</f>
        <v>1876394.2000000002</v>
      </c>
    </row>
    <row r="14" spans="1:30" hidden="1">
      <c r="A14" s="13"/>
      <c r="B14" s="14"/>
      <c r="C14" s="14"/>
      <c r="D14" s="15"/>
      <c r="E14" s="15"/>
      <c r="F14" s="15"/>
      <c r="G14" s="15"/>
      <c r="H14" s="15"/>
      <c r="I14" s="15"/>
      <c r="J14" s="15">
        <f>J17+J48</f>
        <v>20960.5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5">
        <f>X11-X13</f>
        <v>0</v>
      </c>
      <c r="Z14" s="5">
        <f>Z13-X13</f>
        <v>838304.70000000019</v>
      </c>
    </row>
    <row r="15" spans="1:30" ht="66">
      <c r="A15" s="13" t="s">
        <v>18</v>
      </c>
      <c r="B15" s="14" t="s">
        <v>17</v>
      </c>
      <c r="C15" s="14" t="s">
        <v>17</v>
      </c>
      <c r="D15" s="15">
        <f t="shared" ref="D15:I15" si="2">D17</f>
        <v>763186.40000000014</v>
      </c>
      <c r="E15" s="15">
        <f t="shared" si="2"/>
        <v>146478.1</v>
      </c>
      <c r="F15" s="15">
        <f t="shared" si="2"/>
        <v>53747</v>
      </c>
      <c r="G15" s="15">
        <f t="shared" si="2"/>
        <v>43120</v>
      </c>
      <c r="H15" s="15">
        <f t="shared" si="2"/>
        <v>519841.3000000001</v>
      </c>
      <c r="I15" s="15">
        <f t="shared" si="2"/>
        <v>776910.7</v>
      </c>
      <c r="J15" s="15">
        <f>J17</f>
        <v>4876.2999999999993</v>
      </c>
      <c r="K15" s="15">
        <f t="shared" ref="K15:M15" si="3">K17</f>
        <v>77984.899999999994</v>
      </c>
      <c r="L15" s="15">
        <f t="shared" si="3"/>
        <v>47022.9</v>
      </c>
      <c r="M15" s="15">
        <f t="shared" si="3"/>
        <v>647026.6</v>
      </c>
      <c r="N15" s="15">
        <f t="shared" ref="N15:W15" si="4">N17+N48</f>
        <v>815650</v>
      </c>
      <c r="O15" s="15">
        <f t="shared" si="4"/>
        <v>16491.3</v>
      </c>
      <c r="P15" s="15">
        <f t="shared" si="4"/>
        <v>19296.100000000002</v>
      </c>
      <c r="Q15" s="15">
        <f t="shared" si="4"/>
        <v>193987.9</v>
      </c>
      <c r="R15" s="15">
        <f t="shared" si="4"/>
        <v>585874.69999999995</v>
      </c>
      <c r="S15" s="15">
        <f t="shared" si="4"/>
        <v>849185.60000000009</v>
      </c>
      <c r="T15" s="15">
        <f t="shared" si="4"/>
        <v>218898.4</v>
      </c>
      <c r="U15" s="15">
        <f t="shared" si="4"/>
        <v>20068</v>
      </c>
      <c r="V15" s="15">
        <f t="shared" si="4"/>
        <v>0</v>
      </c>
      <c r="W15" s="15">
        <f t="shared" si="4"/>
        <v>610219.20000000007</v>
      </c>
      <c r="X15" s="5"/>
      <c r="Z15" s="16">
        <v>735541.2</v>
      </c>
      <c r="AA15" s="4" t="s">
        <v>137</v>
      </c>
      <c r="AC15" s="5">
        <f>1876394.2-Z11</f>
        <v>838304.7</v>
      </c>
    </row>
    <row r="16" spans="1:30" hidden="1">
      <c r="A16" s="13"/>
      <c r="B16" s="14"/>
      <c r="C16" s="14"/>
      <c r="D16" s="15"/>
      <c r="E16" s="15"/>
      <c r="F16" s="15"/>
      <c r="G16" s="15"/>
      <c r="H16" s="15"/>
      <c r="I16" s="15"/>
      <c r="J16" s="15">
        <f>J32+J37</f>
        <v>4876.2999999999993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9" ht="66">
      <c r="A17" s="13" t="s">
        <v>19</v>
      </c>
      <c r="B17" s="14" t="s">
        <v>17</v>
      </c>
      <c r="C17" s="14" t="s">
        <v>17</v>
      </c>
      <c r="D17" s="15">
        <f t="shared" ref="D17:H17" si="5">D18+D19+D20+D21+D22+D23+D24+D25+D27+D28+D29+D30+D31+D32+D33+D34+D35+D36+D37+D38+D41+D42+D43+D44+D45+D46</f>
        <v>763186.40000000014</v>
      </c>
      <c r="E17" s="15">
        <f t="shared" si="5"/>
        <v>146478.1</v>
      </c>
      <c r="F17" s="15">
        <f t="shared" si="5"/>
        <v>53747</v>
      </c>
      <c r="G17" s="15">
        <f t="shared" si="5"/>
        <v>43120</v>
      </c>
      <c r="H17" s="15">
        <f t="shared" si="5"/>
        <v>519841.3000000001</v>
      </c>
      <c r="I17" s="15">
        <f>I18+I19+I20+I21+I22+I23+I24+I25+I27+I28+I29+I30+I31+I32+I33+I34+I35+I36+I37+I38+I41+I42+I43+I44+I45+I46</f>
        <v>776910.7</v>
      </c>
      <c r="J17" s="15">
        <f>J18+J19+J20+J21+J22+J23+J24+J25+J27+J28+J29+J30+J31+J32+J33+J34+J35+J36+J37+J38+J41+J42+J43+J44+J45+J46</f>
        <v>4876.2999999999993</v>
      </c>
      <c r="K17" s="15">
        <f t="shared" ref="K17:M17" si="6">K18+K19+K20+K21+K22+K23+K24+K25+K27+K28+K29+K30+K31+K32+K33+K34+K35+K36+K37+K38+K41+K42+K43+K44+K45+K46</f>
        <v>77984.899999999994</v>
      </c>
      <c r="L17" s="15">
        <f t="shared" si="6"/>
        <v>47022.9</v>
      </c>
      <c r="M17" s="15">
        <f t="shared" si="6"/>
        <v>647026.6</v>
      </c>
      <c r="N17" s="15">
        <v>677864.7</v>
      </c>
      <c r="O17" s="15">
        <v>397.3</v>
      </c>
      <c r="P17" s="15">
        <v>17507.900000000001</v>
      </c>
      <c r="Q17" s="15">
        <v>193987.9</v>
      </c>
      <c r="R17" s="15">
        <v>465971.6</v>
      </c>
      <c r="S17" s="15">
        <v>705888.8</v>
      </c>
      <c r="T17" s="15">
        <v>202160.6</v>
      </c>
      <c r="U17" s="15">
        <v>18208.3</v>
      </c>
      <c r="V17" s="15">
        <v>0</v>
      </c>
      <c r="W17" s="15">
        <v>485519.9</v>
      </c>
      <c r="X17" s="5"/>
      <c r="Y17" s="5"/>
      <c r="Z17" s="16">
        <f>Z15+X13</f>
        <v>1773630.7</v>
      </c>
      <c r="AC17" s="5">
        <f>AC15-M11</f>
        <v>0</v>
      </c>
    </row>
    <row r="18" spans="1:29" ht="39.6">
      <c r="A18" s="11" t="s">
        <v>20</v>
      </c>
      <c r="B18" s="12" t="s">
        <v>21</v>
      </c>
      <c r="C18" s="12" t="s">
        <v>22</v>
      </c>
      <c r="D18" s="1">
        <f>E18+F18+G18+H18</f>
        <v>4382.7</v>
      </c>
      <c r="E18" s="1">
        <v>0</v>
      </c>
      <c r="F18" s="1">
        <v>324.2</v>
      </c>
      <c r="G18" s="1">
        <v>0</v>
      </c>
      <c r="H18" s="1">
        <v>4058.5</v>
      </c>
      <c r="I18" s="1">
        <f>J18+K18+L18+M18</f>
        <v>2885</v>
      </c>
      <c r="J18" s="1">
        <v>0</v>
      </c>
      <c r="K18" s="1">
        <v>0</v>
      </c>
      <c r="L18" s="1">
        <v>0</v>
      </c>
      <c r="M18" s="1">
        <v>2885</v>
      </c>
      <c r="N18" s="1">
        <v>2885</v>
      </c>
      <c r="O18" s="1">
        <v>0</v>
      </c>
      <c r="P18" s="1">
        <v>0</v>
      </c>
      <c r="Q18" s="1">
        <v>0</v>
      </c>
      <c r="R18" s="1">
        <v>2885</v>
      </c>
      <c r="S18" s="1">
        <v>3000.4</v>
      </c>
      <c r="T18" s="1">
        <v>0</v>
      </c>
      <c r="U18" s="1">
        <v>0</v>
      </c>
      <c r="V18" s="1">
        <v>0</v>
      </c>
      <c r="W18" s="1">
        <v>3000.4</v>
      </c>
      <c r="Z18" s="16">
        <f>Z17-I11</f>
        <v>-102763.50000000023</v>
      </c>
    </row>
    <row r="19" spans="1:29" ht="171.6">
      <c r="A19" s="11" t="s">
        <v>23</v>
      </c>
      <c r="B19" s="12" t="s">
        <v>24</v>
      </c>
      <c r="C19" s="12" t="s">
        <v>25</v>
      </c>
      <c r="D19" s="1">
        <f t="shared" ref="D19:D46" si="7">E19+F19+G19+H19</f>
        <v>448.9</v>
      </c>
      <c r="E19" s="1">
        <v>0</v>
      </c>
      <c r="F19" s="1">
        <v>0</v>
      </c>
      <c r="G19" s="1">
        <v>0</v>
      </c>
      <c r="H19" s="1">
        <v>448.9</v>
      </c>
      <c r="I19" s="1">
        <f t="shared" ref="I19:I42" si="8">J19+K19+L19+M19</f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9" ht="66">
      <c r="A20" s="11" t="s">
        <v>26</v>
      </c>
      <c r="B20" s="12" t="s">
        <v>24</v>
      </c>
      <c r="C20" s="12" t="s">
        <v>27</v>
      </c>
      <c r="D20" s="1">
        <f t="shared" si="7"/>
        <v>1929.4</v>
      </c>
      <c r="E20" s="1">
        <v>0</v>
      </c>
      <c r="F20" s="1">
        <v>0</v>
      </c>
      <c r="G20" s="1">
        <v>0</v>
      </c>
      <c r="H20" s="1">
        <v>1929.4</v>
      </c>
      <c r="I20" s="1">
        <f t="shared" si="8"/>
        <v>1929.4</v>
      </c>
      <c r="J20" s="1">
        <v>0</v>
      </c>
      <c r="K20" s="1">
        <v>0</v>
      </c>
      <c r="L20" s="1">
        <v>0</v>
      </c>
      <c r="M20" s="1">
        <v>1929.4</v>
      </c>
      <c r="N20" s="1">
        <v>1929.4</v>
      </c>
      <c r="O20" s="1">
        <v>0</v>
      </c>
      <c r="P20" s="1">
        <v>0</v>
      </c>
      <c r="Q20" s="1">
        <v>0</v>
      </c>
      <c r="R20" s="1">
        <v>1929.4</v>
      </c>
      <c r="S20" s="1">
        <v>2006.6</v>
      </c>
      <c r="T20" s="1">
        <v>0</v>
      </c>
      <c r="U20" s="1">
        <v>0</v>
      </c>
      <c r="V20" s="1">
        <v>0</v>
      </c>
      <c r="W20" s="1">
        <v>2006.6</v>
      </c>
    </row>
    <row r="21" spans="1:29" ht="52.8">
      <c r="A21" s="11" t="s">
        <v>28</v>
      </c>
      <c r="B21" s="12" t="s">
        <v>29</v>
      </c>
      <c r="C21" s="12" t="s">
        <v>30</v>
      </c>
      <c r="D21" s="1">
        <f t="shared" si="7"/>
        <v>366.6</v>
      </c>
      <c r="E21" s="1">
        <v>0</v>
      </c>
      <c r="F21" s="1">
        <v>0</v>
      </c>
      <c r="G21" s="1">
        <v>0</v>
      </c>
      <c r="H21" s="1">
        <v>366.6</v>
      </c>
      <c r="I21" s="1">
        <f t="shared" si="8"/>
        <v>300</v>
      </c>
      <c r="J21" s="1">
        <v>0</v>
      </c>
      <c r="K21" s="1">
        <v>0</v>
      </c>
      <c r="L21" s="1">
        <v>0</v>
      </c>
      <c r="M21" s="1">
        <v>300</v>
      </c>
      <c r="N21" s="1">
        <v>300</v>
      </c>
      <c r="O21" s="1">
        <v>0</v>
      </c>
      <c r="P21" s="1">
        <v>0</v>
      </c>
      <c r="Q21" s="1">
        <v>0</v>
      </c>
      <c r="R21" s="1">
        <v>300</v>
      </c>
      <c r="S21" s="1">
        <v>312</v>
      </c>
      <c r="T21" s="1">
        <v>0</v>
      </c>
      <c r="U21" s="1">
        <v>0</v>
      </c>
      <c r="V21" s="1">
        <v>0</v>
      </c>
      <c r="W21" s="1">
        <v>312</v>
      </c>
    </row>
    <row r="22" spans="1:29" ht="52.8">
      <c r="A22" s="11" t="s">
        <v>31</v>
      </c>
      <c r="B22" s="12" t="s">
        <v>32</v>
      </c>
      <c r="C22" s="12" t="s">
        <v>33</v>
      </c>
      <c r="D22" s="1">
        <f t="shared" si="7"/>
        <v>1495</v>
      </c>
      <c r="E22" s="1">
        <v>0</v>
      </c>
      <c r="F22" s="1">
        <v>0</v>
      </c>
      <c r="G22" s="1">
        <v>0</v>
      </c>
      <c r="H22" s="1">
        <v>1495</v>
      </c>
      <c r="I22" s="1">
        <f t="shared" si="8"/>
        <v>1540</v>
      </c>
      <c r="J22" s="1">
        <v>0</v>
      </c>
      <c r="K22" s="1">
        <v>0</v>
      </c>
      <c r="L22" s="1">
        <v>0</v>
      </c>
      <c r="M22" s="1">
        <v>1540</v>
      </c>
      <c r="N22" s="1">
        <v>1540</v>
      </c>
      <c r="O22" s="1">
        <v>0</v>
      </c>
      <c r="P22" s="1">
        <v>0</v>
      </c>
      <c r="Q22" s="1">
        <v>0</v>
      </c>
      <c r="R22" s="1">
        <v>1540</v>
      </c>
      <c r="S22" s="1">
        <v>1601.6</v>
      </c>
      <c r="T22" s="1">
        <v>0</v>
      </c>
      <c r="U22" s="1">
        <v>0</v>
      </c>
      <c r="V22" s="1">
        <v>0</v>
      </c>
      <c r="W22" s="1">
        <v>1601.6</v>
      </c>
    </row>
    <row r="23" spans="1:29" ht="132">
      <c r="A23" s="11" t="s">
        <v>34</v>
      </c>
      <c r="B23" s="12" t="s">
        <v>35</v>
      </c>
      <c r="C23" s="12" t="s">
        <v>36</v>
      </c>
      <c r="D23" s="1">
        <f>E23+F23+G23+H23</f>
        <v>79110.3</v>
      </c>
      <c r="E23" s="1">
        <v>0</v>
      </c>
      <c r="F23" s="1">
        <v>600</v>
      </c>
      <c r="G23" s="1">
        <v>0</v>
      </c>
      <c r="H23" s="1">
        <f>108510.3-30000</f>
        <v>78510.3</v>
      </c>
      <c r="I23" s="1">
        <f t="shared" si="8"/>
        <v>106323.5</v>
      </c>
      <c r="J23" s="1">
        <v>0</v>
      </c>
      <c r="K23" s="1"/>
      <c r="L23" s="1">
        <v>0</v>
      </c>
      <c r="M23" s="1">
        <v>106323.5</v>
      </c>
      <c r="N23" s="1">
        <v>108664.9</v>
      </c>
      <c r="O23" s="1">
        <v>0</v>
      </c>
      <c r="P23" s="1">
        <v>600</v>
      </c>
      <c r="Q23" s="1">
        <v>0</v>
      </c>
      <c r="R23" s="1">
        <v>108064.9</v>
      </c>
      <c r="S23" s="1">
        <v>113635.5</v>
      </c>
      <c r="T23" s="1">
        <v>0</v>
      </c>
      <c r="U23" s="1">
        <v>624</v>
      </c>
      <c r="V23" s="1">
        <v>0</v>
      </c>
      <c r="W23" s="1">
        <v>113011.5</v>
      </c>
      <c r="Y23" s="5">
        <f>K23+K24+K25</f>
        <v>1172.5</v>
      </c>
    </row>
    <row r="24" spans="1:29" ht="158.4">
      <c r="A24" s="11" t="s">
        <v>37</v>
      </c>
      <c r="B24" s="12" t="s">
        <v>35</v>
      </c>
      <c r="C24" s="12" t="s">
        <v>38</v>
      </c>
      <c r="D24" s="1">
        <f t="shared" si="7"/>
        <v>35757.699999999997</v>
      </c>
      <c r="E24" s="1">
        <v>0</v>
      </c>
      <c r="F24" s="1">
        <v>275</v>
      </c>
      <c r="G24" s="1">
        <v>0</v>
      </c>
      <c r="H24" s="1">
        <f>35482.7</f>
        <v>35482.699999999997</v>
      </c>
      <c r="I24" s="1">
        <f t="shared" si="8"/>
        <v>36324</v>
      </c>
      <c r="J24" s="1">
        <v>0</v>
      </c>
      <c r="K24" s="1"/>
      <c r="L24" s="1">
        <v>0</v>
      </c>
      <c r="M24" s="1">
        <v>36324</v>
      </c>
      <c r="N24" s="1">
        <v>33127.800000000003</v>
      </c>
      <c r="O24" s="1">
        <v>0</v>
      </c>
      <c r="P24" s="1">
        <v>275</v>
      </c>
      <c r="Q24" s="1">
        <v>0</v>
      </c>
      <c r="R24" s="1">
        <v>32852.800000000003</v>
      </c>
      <c r="S24" s="1">
        <v>34738.9</v>
      </c>
      <c r="T24" s="1">
        <v>0</v>
      </c>
      <c r="U24" s="1">
        <v>286</v>
      </c>
      <c r="V24" s="1">
        <v>0</v>
      </c>
      <c r="W24" s="1">
        <v>34452.9</v>
      </c>
    </row>
    <row r="25" spans="1:29" ht="158.4">
      <c r="A25" s="11" t="s">
        <v>39</v>
      </c>
      <c r="B25" s="12" t="s">
        <v>40</v>
      </c>
      <c r="C25" s="12" t="s">
        <v>41</v>
      </c>
      <c r="D25" s="1">
        <f>E25+F25+G25+H25</f>
        <v>322118.30000000005</v>
      </c>
      <c r="E25" s="1">
        <v>134639.70000000001</v>
      </c>
      <c r="F25" s="1">
        <f>1885.7+14960+1463.9+6937.1</f>
        <v>25246.700000000004</v>
      </c>
      <c r="G25" s="1">
        <v>0</v>
      </c>
      <c r="H25" s="1">
        <f>110570.8+51661.1</f>
        <v>162231.9</v>
      </c>
      <c r="I25" s="1">
        <f t="shared" si="8"/>
        <v>219457.5</v>
      </c>
      <c r="J25" s="1"/>
      <c r="K25" s="1">
        <f>278.7+893.8</f>
        <v>1172.5</v>
      </c>
      <c r="L25" s="1">
        <v>0</v>
      </c>
      <c r="M25" s="1">
        <f>102918.4+60000+55366.6</f>
        <v>218285</v>
      </c>
      <c r="N25" s="1">
        <v>105968.4</v>
      </c>
      <c r="O25" s="1">
        <v>0</v>
      </c>
      <c r="P25" s="1">
        <v>904.7</v>
      </c>
      <c r="Q25" s="1">
        <v>0</v>
      </c>
      <c r="R25" s="1">
        <v>105063.7</v>
      </c>
      <c r="S25" s="1">
        <v>110207.1</v>
      </c>
      <c r="T25" s="1">
        <v>0</v>
      </c>
      <c r="U25" s="1">
        <v>940.9</v>
      </c>
      <c r="V25" s="1">
        <v>0</v>
      </c>
      <c r="W25" s="1">
        <v>109266.2</v>
      </c>
    </row>
    <row r="26" spans="1:29" hidden="1">
      <c r="A26" s="17"/>
      <c r="B26" s="18"/>
      <c r="C26" s="18"/>
      <c r="D26" s="1">
        <f t="shared" si="7"/>
        <v>0</v>
      </c>
      <c r="E26" s="2">
        <v>0</v>
      </c>
      <c r="F26" s="2">
        <v>0</v>
      </c>
      <c r="G26" s="2">
        <v>0</v>
      </c>
      <c r="H26" s="2">
        <v>0</v>
      </c>
      <c r="I26" s="1">
        <f t="shared" si="8"/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</row>
    <row r="27" spans="1:29" ht="79.2">
      <c r="A27" s="11" t="s">
        <v>42</v>
      </c>
      <c r="B27" s="12" t="s">
        <v>35</v>
      </c>
      <c r="C27" s="12" t="s">
        <v>29</v>
      </c>
      <c r="D27" s="1">
        <f t="shared" si="7"/>
        <v>53032.4</v>
      </c>
      <c r="E27" s="1">
        <v>0</v>
      </c>
      <c r="F27" s="1">
        <v>1977</v>
      </c>
      <c r="G27" s="1">
        <v>0</v>
      </c>
      <c r="H27" s="1">
        <f>51055.4</f>
        <v>51055.4</v>
      </c>
      <c r="I27" s="1">
        <f t="shared" si="8"/>
        <v>47282.8</v>
      </c>
      <c r="J27" s="1"/>
      <c r="K27" s="1"/>
      <c r="L27" s="1">
        <v>0</v>
      </c>
      <c r="M27" s="1">
        <v>47282.8</v>
      </c>
      <c r="N27" s="1">
        <v>45673.5</v>
      </c>
      <c r="O27" s="1">
        <v>0</v>
      </c>
      <c r="P27" s="1">
        <v>53.4</v>
      </c>
      <c r="Q27" s="1">
        <v>0</v>
      </c>
      <c r="R27" s="1">
        <v>45620.1</v>
      </c>
      <c r="S27" s="1">
        <v>47500.4</v>
      </c>
      <c r="T27" s="1">
        <v>0</v>
      </c>
      <c r="U27" s="1">
        <v>55.5</v>
      </c>
      <c r="V27" s="1">
        <v>0</v>
      </c>
      <c r="W27" s="1">
        <v>47444.9</v>
      </c>
    </row>
    <row r="28" spans="1:29" ht="52.8">
      <c r="A28" s="11" t="s">
        <v>43</v>
      </c>
      <c r="B28" s="12" t="s">
        <v>35</v>
      </c>
      <c r="C28" s="12" t="s">
        <v>35</v>
      </c>
      <c r="D28" s="1">
        <f t="shared" si="7"/>
        <v>8100.4</v>
      </c>
      <c r="E28" s="1">
        <v>0</v>
      </c>
      <c r="F28" s="1">
        <v>4600.3999999999996</v>
      </c>
      <c r="G28" s="1">
        <v>0</v>
      </c>
      <c r="H28" s="1">
        <v>3500</v>
      </c>
      <c r="I28" s="1">
        <f t="shared" si="8"/>
        <v>500</v>
      </c>
      <c r="J28" s="1">
        <v>0</v>
      </c>
      <c r="K28" s="1">
        <v>0</v>
      </c>
      <c r="L28" s="1">
        <v>0</v>
      </c>
      <c r="M28" s="1">
        <v>500</v>
      </c>
      <c r="N28" s="1">
        <v>4869.3999999999996</v>
      </c>
      <c r="O28" s="1">
        <v>0</v>
      </c>
      <c r="P28" s="1">
        <v>4369.3999999999996</v>
      </c>
      <c r="Q28" s="1">
        <v>0</v>
      </c>
      <c r="R28" s="1">
        <v>500</v>
      </c>
      <c r="S28" s="1">
        <v>5064.2</v>
      </c>
      <c r="T28" s="1">
        <v>0</v>
      </c>
      <c r="U28" s="1">
        <v>4544.2</v>
      </c>
      <c r="V28" s="1">
        <v>0</v>
      </c>
      <c r="W28" s="1">
        <v>520</v>
      </c>
    </row>
    <row r="29" spans="1:29" ht="277.2">
      <c r="A29" s="11" t="s">
        <v>44</v>
      </c>
      <c r="B29" s="12" t="s">
        <v>36</v>
      </c>
      <c r="C29" s="12" t="s">
        <v>45</v>
      </c>
      <c r="D29" s="1">
        <f t="shared" si="7"/>
        <v>131.80000000000001</v>
      </c>
      <c r="E29" s="1">
        <v>0</v>
      </c>
      <c r="F29" s="1">
        <v>0</v>
      </c>
      <c r="G29" s="1">
        <v>0</v>
      </c>
      <c r="H29" s="1">
        <v>131.80000000000001</v>
      </c>
      <c r="I29" s="1">
        <f t="shared" si="8"/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9" ht="26.4">
      <c r="A30" s="11" t="s">
        <v>46</v>
      </c>
      <c r="B30" s="12" t="s">
        <v>36</v>
      </c>
      <c r="C30" s="12" t="s">
        <v>47</v>
      </c>
      <c r="D30" s="1">
        <f t="shared" si="7"/>
        <v>42.3</v>
      </c>
      <c r="E30" s="1">
        <v>0</v>
      </c>
      <c r="F30" s="1">
        <v>0</v>
      </c>
      <c r="G30" s="1">
        <v>0</v>
      </c>
      <c r="H30" s="1">
        <v>42.3</v>
      </c>
      <c r="I30" s="1">
        <f t="shared" si="8"/>
        <v>42.3</v>
      </c>
      <c r="J30" s="1">
        <v>0</v>
      </c>
      <c r="K30" s="1">
        <v>0</v>
      </c>
      <c r="L30" s="1">
        <v>0</v>
      </c>
      <c r="M30" s="1">
        <v>42.3</v>
      </c>
      <c r="N30" s="1">
        <v>42.3</v>
      </c>
      <c r="O30" s="1">
        <v>0</v>
      </c>
      <c r="P30" s="1">
        <v>0</v>
      </c>
      <c r="Q30" s="1">
        <v>0</v>
      </c>
      <c r="R30" s="1">
        <v>42.3</v>
      </c>
      <c r="S30" s="1">
        <v>44</v>
      </c>
      <c r="T30" s="1">
        <v>0</v>
      </c>
      <c r="U30" s="1">
        <v>0</v>
      </c>
      <c r="V30" s="1">
        <v>0</v>
      </c>
      <c r="W30" s="1">
        <v>44</v>
      </c>
    </row>
    <row r="31" spans="1:29" ht="52.8">
      <c r="A31" s="11" t="s">
        <v>48</v>
      </c>
      <c r="B31" s="12" t="s">
        <v>24</v>
      </c>
      <c r="C31" s="12" t="s">
        <v>49</v>
      </c>
      <c r="D31" s="1">
        <f t="shared" si="7"/>
        <v>1214.7</v>
      </c>
      <c r="E31" s="1">
        <v>0</v>
      </c>
      <c r="F31" s="1">
        <v>414.7</v>
      </c>
      <c r="G31" s="1">
        <v>0</v>
      </c>
      <c r="H31" s="1">
        <v>800</v>
      </c>
      <c r="I31" s="1">
        <f t="shared" si="8"/>
        <v>1750</v>
      </c>
      <c r="J31" s="1">
        <v>0</v>
      </c>
      <c r="K31" s="1">
        <v>1050</v>
      </c>
      <c r="L31" s="1">
        <v>0</v>
      </c>
      <c r="M31" s="1">
        <v>700</v>
      </c>
      <c r="N31" s="1">
        <v>932.4</v>
      </c>
      <c r="O31" s="1">
        <v>0</v>
      </c>
      <c r="P31" s="1">
        <v>232.4</v>
      </c>
      <c r="Q31" s="1">
        <v>0</v>
      </c>
      <c r="R31" s="1">
        <v>700</v>
      </c>
      <c r="S31" s="1">
        <v>969.7</v>
      </c>
      <c r="T31" s="1">
        <v>0</v>
      </c>
      <c r="U31" s="1">
        <v>241.7</v>
      </c>
      <c r="V31" s="1">
        <v>0</v>
      </c>
      <c r="W31" s="1">
        <v>728</v>
      </c>
    </row>
    <row r="32" spans="1:29" ht="52.8">
      <c r="A32" s="11" t="s">
        <v>50</v>
      </c>
      <c r="B32" s="12" t="s">
        <v>27</v>
      </c>
      <c r="C32" s="12" t="s">
        <v>36</v>
      </c>
      <c r="D32" s="1">
        <f t="shared" si="7"/>
        <v>42932.3</v>
      </c>
      <c r="E32" s="1">
        <v>397.3</v>
      </c>
      <c r="F32" s="1">
        <v>1496.1</v>
      </c>
      <c r="G32" s="1">
        <v>0</v>
      </c>
      <c r="H32" s="1">
        <v>41038.9</v>
      </c>
      <c r="I32" s="1">
        <f t="shared" si="8"/>
        <v>46632.6</v>
      </c>
      <c r="J32" s="1">
        <f>403.9</f>
        <v>403.9</v>
      </c>
      <c r="K32" s="1">
        <f>109.1+44.9+21.5</f>
        <v>175.5</v>
      </c>
      <c r="L32" s="1">
        <v>0</v>
      </c>
      <c r="M32" s="1">
        <v>46053.2</v>
      </c>
      <c r="N32" s="1">
        <v>46482</v>
      </c>
      <c r="O32" s="1">
        <v>397.3</v>
      </c>
      <c r="P32" s="1">
        <v>44.1</v>
      </c>
      <c r="Q32" s="1">
        <v>0</v>
      </c>
      <c r="R32" s="1">
        <v>46040.6</v>
      </c>
      <c r="S32" s="1">
        <v>48341.3</v>
      </c>
      <c r="T32" s="1">
        <v>413.2</v>
      </c>
      <c r="U32" s="1">
        <v>45.9</v>
      </c>
      <c r="V32" s="1">
        <v>0</v>
      </c>
      <c r="W32" s="1">
        <v>47882.2</v>
      </c>
      <c r="X32" s="5">
        <f>J32+K32</f>
        <v>579.4</v>
      </c>
    </row>
    <row r="33" spans="1:25" ht="39.6">
      <c r="A33" s="11" t="s">
        <v>51</v>
      </c>
      <c r="B33" s="12" t="s">
        <v>27</v>
      </c>
      <c r="C33" s="12" t="s">
        <v>36</v>
      </c>
      <c r="D33" s="1">
        <f t="shared" si="7"/>
        <v>92417</v>
      </c>
      <c r="E33" s="1">
        <v>9777.1</v>
      </c>
      <c r="F33" s="1">
        <v>5365.7</v>
      </c>
      <c r="G33" s="1">
        <v>0</v>
      </c>
      <c r="H33" s="1">
        <v>77274.2</v>
      </c>
      <c r="I33" s="1">
        <f t="shared" si="8"/>
        <v>72930.399999999994</v>
      </c>
      <c r="J33" s="1"/>
      <c r="K33" s="1"/>
      <c r="L33" s="1">
        <v>0</v>
      </c>
      <c r="M33" s="1">
        <v>72930.399999999994</v>
      </c>
      <c r="N33" s="1">
        <v>72019.199999999997</v>
      </c>
      <c r="O33" s="1">
        <v>0</v>
      </c>
      <c r="P33" s="1">
        <v>0</v>
      </c>
      <c r="Q33" s="1">
        <v>0</v>
      </c>
      <c r="R33" s="1">
        <v>72019.199999999997</v>
      </c>
      <c r="S33" s="1">
        <v>74900</v>
      </c>
      <c r="T33" s="1">
        <v>0</v>
      </c>
      <c r="U33" s="1">
        <v>0</v>
      </c>
      <c r="V33" s="1">
        <v>0</v>
      </c>
      <c r="W33" s="1">
        <v>74900</v>
      </c>
    </row>
    <row r="34" spans="1:25" ht="39.6">
      <c r="A34" s="11" t="s">
        <v>52</v>
      </c>
      <c r="B34" s="12" t="s">
        <v>53</v>
      </c>
      <c r="C34" s="12" t="s">
        <v>38</v>
      </c>
      <c r="D34" s="1">
        <f t="shared" si="7"/>
        <v>425.4</v>
      </c>
      <c r="E34" s="1">
        <v>0</v>
      </c>
      <c r="F34" s="1">
        <v>0</v>
      </c>
      <c r="G34" s="1">
        <v>0</v>
      </c>
      <c r="H34" s="1">
        <v>425.4</v>
      </c>
      <c r="I34" s="1">
        <f t="shared" si="8"/>
        <v>445.4</v>
      </c>
      <c r="J34" s="1">
        <v>0</v>
      </c>
      <c r="K34" s="1">
        <v>0</v>
      </c>
      <c r="L34" s="1">
        <v>0</v>
      </c>
      <c r="M34" s="1">
        <v>445.4</v>
      </c>
      <c r="N34" s="1">
        <v>445.4</v>
      </c>
      <c r="O34" s="1">
        <v>0</v>
      </c>
      <c r="P34" s="1">
        <v>0</v>
      </c>
      <c r="Q34" s="1">
        <v>0</v>
      </c>
      <c r="R34" s="1">
        <v>445.4</v>
      </c>
      <c r="S34" s="1">
        <v>463.2</v>
      </c>
      <c r="T34" s="1">
        <v>0</v>
      </c>
      <c r="U34" s="1">
        <v>0</v>
      </c>
      <c r="V34" s="1">
        <v>0</v>
      </c>
      <c r="W34" s="1">
        <v>463.2</v>
      </c>
    </row>
    <row r="35" spans="1:25" ht="39.6">
      <c r="A35" s="11" t="s">
        <v>54</v>
      </c>
      <c r="B35" s="12" t="s">
        <v>35</v>
      </c>
      <c r="C35" s="12" t="s">
        <v>35</v>
      </c>
      <c r="D35" s="1">
        <f t="shared" si="7"/>
        <v>454.4</v>
      </c>
      <c r="E35" s="1">
        <v>0</v>
      </c>
      <c r="F35" s="1">
        <v>0</v>
      </c>
      <c r="G35" s="1">
        <v>0</v>
      </c>
      <c r="H35" s="1">
        <v>454.4</v>
      </c>
      <c r="I35" s="1">
        <f t="shared" si="8"/>
        <v>317</v>
      </c>
      <c r="J35" s="1">
        <v>0</v>
      </c>
      <c r="K35" s="1">
        <v>0</v>
      </c>
      <c r="L35" s="1">
        <v>0</v>
      </c>
      <c r="M35" s="1">
        <v>317</v>
      </c>
      <c r="N35" s="1">
        <v>312</v>
      </c>
      <c r="O35" s="1">
        <v>0</v>
      </c>
      <c r="P35" s="1">
        <v>0</v>
      </c>
      <c r="Q35" s="1">
        <v>0</v>
      </c>
      <c r="R35" s="1">
        <v>312</v>
      </c>
      <c r="S35" s="1">
        <v>324</v>
      </c>
      <c r="T35" s="1">
        <v>0</v>
      </c>
      <c r="U35" s="1">
        <v>0</v>
      </c>
      <c r="V35" s="1">
        <v>0</v>
      </c>
      <c r="W35" s="1">
        <v>324</v>
      </c>
    </row>
    <row r="36" spans="1:25" ht="79.2">
      <c r="A36" s="11" t="s">
        <v>55</v>
      </c>
      <c r="B36" s="12" t="s">
        <v>56</v>
      </c>
      <c r="C36" s="12" t="s">
        <v>38</v>
      </c>
      <c r="D36" s="1">
        <f t="shared" si="7"/>
        <v>11229.7</v>
      </c>
      <c r="E36" s="1">
        <v>0</v>
      </c>
      <c r="F36" s="1">
        <v>1404.8</v>
      </c>
      <c r="G36" s="1">
        <v>0</v>
      </c>
      <c r="H36" s="1">
        <f>29824.9-20000</f>
        <v>9824.9000000000015</v>
      </c>
      <c r="I36" s="1">
        <f t="shared" si="8"/>
        <v>142916.9</v>
      </c>
      <c r="J36" s="1">
        <v>0</v>
      </c>
      <c r="K36" s="1">
        <v>73120</v>
      </c>
      <c r="L36" s="1">
        <v>0</v>
      </c>
      <c r="M36" s="1">
        <f>6400+63396.9</f>
        <v>69796.899999999994</v>
      </c>
      <c r="N36" s="1">
        <v>6400.1</v>
      </c>
      <c r="O36" s="1">
        <v>0</v>
      </c>
      <c r="P36" s="1">
        <v>0</v>
      </c>
      <c r="Q36" s="1">
        <v>0</v>
      </c>
      <c r="R36" s="1">
        <v>6400.1</v>
      </c>
      <c r="S36" s="1">
        <v>6656.1</v>
      </c>
      <c r="T36" s="1">
        <v>0</v>
      </c>
      <c r="U36" s="1">
        <v>0</v>
      </c>
      <c r="V36" s="1">
        <v>0</v>
      </c>
      <c r="W36" s="1">
        <v>6656.1</v>
      </c>
    </row>
    <row r="37" spans="1:25" ht="198">
      <c r="A37" s="11" t="s">
        <v>57</v>
      </c>
      <c r="B37" s="12" t="s">
        <v>24</v>
      </c>
      <c r="C37" s="12" t="s">
        <v>25</v>
      </c>
      <c r="D37" s="1">
        <f t="shared" si="7"/>
        <v>42543.4</v>
      </c>
      <c r="E37" s="1">
        <v>0</v>
      </c>
      <c r="F37" s="1">
        <v>5870</v>
      </c>
      <c r="G37" s="1">
        <v>0</v>
      </c>
      <c r="H37" s="1">
        <v>36673.4</v>
      </c>
      <c r="I37" s="1">
        <f>J37+K37+L37+M37</f>
        <v>34648.400000000001</v>
      </c>
      <c r="J37" s="1">
        <v>4472.3999999999996</v>
      </c>
      <c r="K37" s="1"/>
      <c r="L37" s="1">
        <v>0</v>
      </c>
      <c r="M37" s="1">
        <f>28847.4+1328.6</f>
        <v>30176</v>
      </c>
      <c r="N37" s="1">
        <v>36267</v>
      </c>
      <c r="O37" s="1">
        <v>0</v>
      </c>
      <c r="P37" s="1">
        <v>6136.7</v>
      </c>
      <c r="Q37" s="1">
        <v>0</v>
      </c>
      <c r="R37" s="1">
        <v>30130.3</v>
      </c>
      <c r="S37" s="1">
        <v>37717.699999999997</v>
      </c>
      <c r="T37" s="1">
        <v>0</v>
      </c>
      <c r="U37" s="1">
        <v>6382.2</v>
      </c>
      <c r="V37" s="1">
        <v>0</v>
      </c>
      <c r="W37" s="1">
        <v>31335.5</v>
      </c>
    </row>
    <row r="38" spans="1:25" ht="118.8">
      <c r="A38" s="11" t="s">
        <v>58</v>
      </c>
      <c r="B38" s="12" t="s">
        <v>59</v>
      </c>
      <c r="C38" s="12" t="s">
        <v>60</v>
      </c>
      <c r="D38" s="1">
        <f t="shared" si="7"/>
        <v>57927.9</v>
      </c>
      <c r="E38" s="1">
        <v>1664</v>
      </c>
      <c r="F38" s="1">
        <f>3854.4+836</f>
        <v>4690.3999999999996</v>
      </c>
      <c r="G38" s="1">
        <v>43120</v>
      </c>
      <c r="H38" s="1">
        <v>8453.5</v>
      </c>
      <c r="I38" s="1">
        <f t="shared" si="8"/>
        <v>54870.6</v>
      </c>
      <c r="J38" s="1">
        <v>0</v>
      </c>
      <c r="K38" s="1">
        <v>911.7</v>
      </c>
      <c r="L38" s="1">
        <v>47022.9</v>
      </c>
      <c r="M38" s="1">
        <v>6936</v>
      </c>
      <c r="N38" s="1">
        <v>204848.2</v>
      </c>
      <c r="O38" s="1">
        <v>0</v>
      </c>
      <c r="P38" s="1">
        <v>3924.3</v>
      </c>
      <c r="Q38" s="1">
        <v>193987.9</v>
      </c>
      <c r="R38" s="1">
        <v>6936</v>
      </c>
      <c r="S38" s="1">
        <v>213042.1</v>
      </c>
      <c r="T38" s="1">
        <v>201747.4</v>
      </c>
      <c r="U38" s="1">
        <v>4081.3</v>
      </c>
      <c r="V38" s="1">
        <v>0</v>
      </c>
      <c r="W38" s="1">
        <v>7213.4</v>
      </c>
    </row>
    <row r="39" spans="1:25" hidden="1">
      <c r="A39" s="17"/>
      <c r="B39" s="18"/>
      <c r="C39" s="18"/>
      <c r="D39" s="1">
        <f t="shared" si="7"/>
        <v>0</v>
      </c>
      <c r="E39" s="2">
        <v>0</v>
      </c>
      <c r="F39" s="2">
        <v>0</v>
      </c>
      <c r="G39" s="2">
        <v>0</v>
      </c>
      <c r="H39" s="2">
        <v>0</v>
      </c>
      <c r="I39" s="1">
        <f t="shared" si="8"/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</row>
    <row r="40" spans="1:25" hidden="1">
      <c r="A40" s="17"/>
      <c r="B40" s="18"/>
      <c r="C40" s="18"/>
      <c r="D40" s="1">
        <f t="shared" si="7"/>
        <v>0</v>
      </c>
      <c r="E40" s="2">
        <v>0</v>
      </c>
      <c r="F40" s="2">
        <v>0</v>
      </c>
      <c r="G40" s="2">
        <v>0</v>
      </c>
      <c r="H40" s="2">
        <v>0</v>
      </c>
      <c r="I40" s="1">
        <f t="shared" si="8"/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</row>
    <row r="41" spans="1:25" ht="52.8">
      <c r="A41" s="11" t="s">
        <v>61</v>
      </c>
      <c r="B41" s="12" t="s">
        <v>62</v>
      </c>
      <c r="C41" s="12" t="s">
        <v>63</v>
      </c>
      <c r="D41" s="1">
        <f t="shared" si="7"/>
        <v>4234.7</v>
      </c>
      <c r="E41" s="1">
        <v>0</v>
      </c>
      <c r="F41" s="1">
        <v>0</v>
      </c>
      <c r="G41" s="1">
        <v>0</v>
      </c>
      <c r="H41" s="1">
        <v>4234.7</v>
      </c>
      <c r="I41" s="1">
        <f t="shared" si="8"/>
        <v>2159.6999999999998</v>
      </c>
      <c r="J41" s="1">
        <v>0</v>
      </c>
      <c r="K41" s="1">
        <v>0</v>
      </c>
      <c r="L41" s="1">
        <v>0</v>
      </c>
      <c r="M41" s="1">
        <v>2159.6999999999998</v>
      </c>
      <c r="N41" s="1">
        <v>2159.8000000000002</v>
      </c>
      <c r="O41" s="1">
        <v>0</v>
      </c>
      <c r="P41" s="1">
        <v>0</v>
      </c>
      <c r="Q41" s="1">
        <v>0</v>
      </c>
      <c r="R41" s="1">
        <v>2159.8000000000002</v>
      </c>
      <c r="S41" s="1">
        <v>2246.1999999999998</v>
      </c>
      <c r="T41" s="1">
        <v>0</v>
      </c>
      <c r="U41" s="1">
        <v>0</v>
      </c>
      <c r="V41" s="1">
        <v>0</v>
      </c>
      <c r="W41" s="1">
        <v>2246.1999999999998</v>
      </c>
    </row>
    <row r="42" spans="1:25" ht="26.4">
      <c r="A42" s="11" t="s">
        <v>64</v>
      </c>
      <c r="B42" s="12" t="s">
        <v>56</v>
      </c>
      <c r="C42" s="12" t="s">
        <v>29</v>
      </c>
      <c r="D42" s="1">
        <f t="shared" si="7"/>
        <v>0.8</v>
      </c>
      <c r="E42" s="1">
        <v>0</v>
      </c>
      <c r="F42" s="1">
        <v>0</v>
      </c>
      <c r="G42" s="1">
        <v>0</v>
      </c>
      <c r="H42" s="1">
        <v>0.8</v>
      </c>
      <c r="I42" s="1">
        <f t="shared" si="8"/>
        <v>775</v>
      </c>
      <c r="J42" s="1">
        <v>0</v>
      </c>
      <c r="K42" s="1">
        <v>0</v>
      </c>
      <c r="L42" s="1">
        <v>0</v>
      </c>
      <c r="M42" s="1">
        <v>775</v>
      </c>
      <c r="N42" s="1">
        <v>775</v>
      </c>
      <c r="O42" s="1">
        <v>0</v>
      </c>
      <c r="P42" s="1">
        <v>0</v>
      </c>
      <c r="Q42" s="1">
        <v>0</v>
      </c>
      <c r="R42" s="1">
        <v>775</v>
      </c>
      <c r="S42" s="1">
        <v>806</v>
      </c>
      <c r="T42" s="1">
        <v>0</v>
      </c>
      <c r="U42" s="1">
        <v>0</v>
      </c>
      <c r="V42" s="1">
        <v>0</v>
      </c>
      <c r="W42" s="1">
        <v>806</v>
      </c>
    </row>
    <row r="43" spans="1:25" ht="79.2">
      <c r="A43" s="11" t="s">
        <v>65</v>
      </c>
      <c r="B43" s="12" t="s">
        <v>36</v>
      </c>
      <c r="C43" s="12" t="s">
        <v>47</v>
      </c>
      <c r="D43" s="1">
        <f t="shared" si="7"/>
        <v>2687</v>
      </c>
      <c r="E43" s="1">
        <v>0</v>
      </c>
      <c r="F43" s="1">
        <v>1482</v>
      </c>
      <c r="G43" s="1">
        <v>0</v>
      </c>
      <c r="H43" s="1">
        <v>1205</v>
      </c>
      <c r="I43" s="1">
        <f>J43+K43+L43+M43</f>
        <v>2810.2</v>
      </c>
      <c r="J43" s="1">
        <v>0</v>
      </c>
      <c r="K43" s="1">
        <v>1555.2</v>
      </c>
      <c r="L43" s="1">
        <v>0</v>
      </c>
      <c r="M43" s="1">
        <v>1255</v>
      </c>
      <c r="N43" s="1">
        <v>2222.9</v>
      </c>
      <c r="O43" s="1">
        <v>0</v>
      </c>
      <c r="P43" s="1">
        <v>967.9</v>
      </c>
      <c r="Q43" s="1">
        <v>0</v>
      </c>
      <c r="R43" s="1">
        <v>1255</v>
      </c>
      <c r="S43" s="1">
        <v>2311.8000000000002</v>
      </c>
      <c r="T43" s="1">
        <v>0</v>
      </c>
      <c r="U43" s="1">
        <v>1006.6</v>
      </c>
      <c r="V43" s="1">
        <v>0</v>
      </c>
      <c r="W43" s="1">
        <v>1305.2</v>
      </c>
    </row>
    <row r="44" spans="1:25" ht="66">
      <c r="A44" s="13" t="s">
        <v>66</v>
      </c>
      <c r="B44" s="14" t="s">
        <v>17</v>
      </c>
      <c r="C44" s="14" t="s">
        <v>17</v>
      </c>
      <c r="D44" s="1">
        <f t="shared" si="7"/>
        <v>115.8</v>
      </c>
      <c r="E44" s="15">
        <v>0</v>
      </c>
      <c r="F44" s="15">
        <v>0</v>
      </c>
      <c r="G44" s="15">
        <v>0</v>
      </c>
      <c r="H44" s="15">
        <v>115.8</v>
      </c>
      <c r="I44" s="15">
        <v>35</v>
      </c>
      <c r="J44" s="15">
        <v>0</v>
      </c>
      <c r="K44" s="15">
        <v>0</v>
      </c>
      <c r="L44" s="15">
        <v>0</v>
      </c>
      <c r="M44" s="15">
        <v>35</v>
      </c>
      <c r="N44" s="15">
        <v>35</v>
      </c>
      <c r="O44" s="15">
        <v>0</v>
      </c>
      <c r="P44" s="15">
        <v>0</v>
      </c>
      <c r="Q44" s="15">
        <v>0</v>
      </c>
      <c r="R44" s="15">
        <v>35</v>
      </c>
      <c r="S44" s="15">
        <v>36.4</v>
      </c>
      <c r="T44" s="15">
        <v>0</v>
      </c>
      <c r="U44" s="15">
        <v>0</v>
      </c>
      <c r="V44" s="15">
        <v>0</v>
      </c>
      <c r="W44" s="15">
        <v>36.4</v>
      </c>
    </row>
    <row r="45" spans="1:25" ht="52.8">
      <c r="A45" s="11" t="s">
        <v>67</v>
      </c>
      <c r="B45" s="12" t="s">
        <v>29</v>
      </c>
      <c r="C45" s="12" t="s">
        <v>30</v>
      </c>
      <c r="D45" s="1">
        <f t="shared" si="7"/>
        <v>20</v>
      </c>
      <c r="E45" s="1">
        <v>0</v>
      </c>
      <c r="F45" s="1">
        <v>0</v>
      </c>
      <c r="G45" s="1">
        <v>0</v>
      </c>
      <c r="H45" s="1">
        <v>20</v>
      </c>
      <c r="I45" s="1">
        <v>5</v>
      </c>
      <c r="J45" s="1">
        <v>0</v>
      </c>
      <c r="K45" s="1">
        <v>0</v>
      </c>
      <c r="L45" s="1">
        <v>0</v>
      </c>
      <c r="M45" s="1">
        <v>5</v>
      </c>
      <c r="N45" s="1">
        <v>5</v>
      </c>
      <c r="O45" s="1">
        <v>0</v>
      </c>
      <c r="P45" s="1">
        <v>0</v>
      </c>
      <c r="Q45" s="1">
        <v>0</v>
      </c>
      <c r="R45" s="1">
        <v>5</v>
      </c>
      <c r="S45" s="1">
        <v>5.2</v>
      </c>
      <c r="T45" s="1">
        <v>0</v>
      </c>
      <c r="U45" s="1">
        <v>0</v>
      </c>
      <c r="V45" s="1">
        <v>0</v>
      </c>
      <c r="W45" s="1">
        <v>5.2</v>
      </c>
    </row>
    <row r="46" spans="1:25" ht="52.8">
      <c r="A46" s="11" t="s">
        <v>68</v>
      </c>
      <c r="B46" s="12" t="s">
        <v>29</v>
      </c>
      <c r="C46" s="12" t="s">
        <v>25</v>
      </c>
      <c r="D46" s="1">
        <f t="shared" si="7"/>
        <v>67.5</v>
      </c>
      <c r="E46" s="1">
        <v>0</v>
      </c>
      <c r="F46" s="1">
        <v>0</v>
      </c>
      <c r="G46" s="1">
        <v>0</v>
      </c>
      <c r="H46" s="1">
        <v>67.5</v>
      </c>
      <c r="I46" s="1">
        <v>30</v>
      </c>
      <c r="J46" s="1">
        <v>0</v>
      </c>
      <c r="K46" s="1">
        <v>0</v>
      </c>
      <c r="L46" s="1">
        <v>0</v>
      </c>
      <c r="M46" s="1">
        <v>30</v>
      </c>
      <c r="N46" s="1">
        <v>30</v>
      </c>
      <c r="O46" s="1">
        <v>0</v>
      </c>
      <c r="P46" s="1">
        <v>0</v>
      </c>
      <c r="Q46" s="1">
        <v>0</v>
      </c>
      <c r="R46" s="1">
        <v>30</v>
      </c>
      <c r="S46" s="1">
        <v>31.2</v>
      </c>
      <c r="T46" s="1">
        <v>0</v>
      </c>
      <c r="U46" s="1">
        <v>0</v>
      </c>
      <c r="V46" s="1">
        <v>0</v>
      </c>
      <c r="W46" s="1">
        <v>31.2</v>
      </c>
    </row>
    <row r="47" spans="1:25">
      <c r="A47" s="11"/>
      <c r="B47" s="12"/>
      <c r="C47" s="12"/>
      <c r="D47" s="1"/>
      <c r="E47" s="1"/>
      <c r="F47" s="1"/>
      <c r="G47" s="1"/>
      <c r="H47" s="1"/>
      <c r="I47" s="1"/>
      <c r="J47" s="1">
        <f>J48</f>
        <v>16084.2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5" ht="132">
      <c r="A48" s="13" t="s">
        <v>69</v>
      </c>
      <c r="B48" s="14" t="s">
        <v>17</v>
      </c>
      <c r="C48" s="14" t="s">
        <v>17</v>
      </c>
      <c r="D48" s="15">
        <f>D49+D50+D51+D52+D53+D55+D56+D57</f>
        <v>138456.79999999999</v>
      </c>
      <c r="E48" s="15">
        <f t="shared" ref="E48:W48" si="9">E49+E50+E51+E52+E53+E55+E56+E57</f>
        <v>16257.7</v>
      </c>
      <c r="F48" s="15">
        <f t="shared" si="9"/>
        <v>1806.4</v>
      </c>
      <c r="G48" s="15">
        <f t="shared" si="9"/>
        <v>0</v>
      </c>
      <c r="H48" s="15">
        <f t="shared" si="9"/>
        <v>120392.7</v>
      </c>
      <c r="I48" s="15">
        <f>I49+I50+I51+I52+I53+I55+I56+I57</f>
        <v>203225.1</v>
      </c>
      <c r="J48" s="15">
        <f>J49+J50+J51+J52+J53+J55+J56+J57</f>
        <v>16084.2</v>
      </c>
      <c r="K48" s="15">
        <f t="shared" si="9"/>
        <v>7289.2000000000007</v>
      </c>
      <c r="L48" s="15">
        <f t="shared" si="9"/>
        <v>0</v>
      </c>
      <c r="M48" s="15">
        <f t="shared" si="9"/>
        <v>179851.7</v>
      </c>
      <c r="N48" s="15">
        <f t="shared" si="9"/>
        <v>137785.30000000002</v>
      </c>
      <c r="O48" s="15">
        <f t="shared" si="9"/>
        <v>16094</v>
      </c>
      <c r="P48" s="15">
        <f t="shared" si="9"/>
        <v>1788.2</v>
      </c>
      <c r="Q48" s="15">
        <f t="shared" si="9"/>
        <v>0</v>
      </c>
      <c r="R48" s="15">
        <f t="shared" si="9"/>
        <v>119903.1</v>
      </c>
      <c r="S48" s="15">
        <f t="shared" si="9"/>
        <v>143296.79999999999</v>
      </c>
      <c r="T48" s="15">
        <f t="shared" si="9"/>
        <v>16737.8</v>
      </c>
      <c r="U48" s="15">
        <f t="shared" si="9"/>
        <v>1859.7</v>
      </c>
      <c r="V48" s="15">
        <f t="shared" si="9"/>
        <v>0</v>
      </c>
      <c r="W48" s="15">
        <f t="shared" si="9"/>
        <v>124699.3</v>
      </c>
      <c r="X48" s="5"/>
      <c r="Y48" s="5"/>
    </row>
    <row r="49" spans="1:25" ht="79.2">
      <c r="A49" s="11" t="s">
        <v>70</v>
      </c>
      <c r="B49" s="12" t="s">
        <v>71</v>
      </c>
      <c r="C49" s="12" t="s">
        <v>72</v>
      </c>
      <c r="D49" s="1">
        <f>E49+F49+G49+H49</f>
        <v>24823.599999999999</v>
      </c>
      <c r="E49" s="1">
        <v>0</v>
      </c>
      <c r="F49" s="1">
        <v>0</v>
      </c>
      <c r="G49" s="1">
        <v>0</v>
      </c>
      <c r="H49" s="1">
        <v>24823.599999999999</v>
      </c>
      <c r="I49" s="1">
        <f>J49+K49+L49+M49</f>
        <v>30498.699999999997</v>
      </c>
      <c r="J49" s="1">
        <v>0</v>
      </c>
      <c r="K49" s="1">
        <v>5502.1</v>
      </c>
      <c r="L49" s="1">
        <v>0</v>
      </c>
      <c r="M49" s="1">
        <v>24996.6</v>
      </c>
      <c r="N49" s="1">
        <v>24978.1</v>
      </c>
      <c r="O49" s="1">
        <v>0</v>
      </c>
      <c r="P49" s="1">
        <v>0</v>
      </c>
      <c r="Q49" s="1">
        <v>0</v>
      </c>
      <c r="R49" s="1">
        <v>24978.1</v>
      </c>
      <c r="S49" s="1">
        <v>25977.200000000001</v>
      </c>
      <c r="T49" s="1">
        <v>0</v>
      </c>
      <c r="U49" s="1">
        <v>0</v>
      </c>
      <c r="V49" s="1">
        <v>0</v>
      </c>
      <c r="W49" s="1">
        <v>25977.200000000001</v>
      </c>
      <c r="X49" s="5">
        <f>M49+M50</f>
        <v>149019.20000000001</v>
      </c>
    </row>
    <row r="50" spans="1:25" ht="79.2">
      <c r="A50" s="11" t="s">
        <v>73</v>
      </c>
      <c r="B50" s="12" t="s">
        <v>71</v>
      </c>
      <c r="C50" s="12" t="s">
        <v>72</v>
      </c>
      <c r="D50" s="1">
        <f t="shared" ref="D50:D56" si="10">E50+F50+G50+H50</f>
        <v>65490.400000000001</v>
      </c>
      <c r="E50" s="1">
        <v>0</v>
      </c>
      <c r="F50" s="1">
        <v>0</v>
      </c>
      <c r="G50" s="1">
        <v>0</v>
      </c>
      <c r="H50" s="1">
        <v>65490.400000000001</v>
      </c>
      <c r="I50" s="1">
        <f>J50+K50+L50+M50</f>
        <v>124022.6</v>
      </c>
      <c r="J50" s="1">
        <v>0</v>
      </c>
      <c r="K50" s="1">
        <v>0</v>
      </c>
      <c r="L50" s="1">
        <v>0</v>
      </c>
      <c r="M50" s="1">
        <f>62932.1+61090.5</f>
        <v>124022.6</v>
      </c>
      <c r="N50" s="1">
        <v>63561.4</v>
      </c>
      <c r="O50" s="1">
        <v>0</v>
      </c>
      <c r="P50" s="1">
        <v>0</v>
      </c>
      <c r="Q50" s="1">
        <v>0</v>
      </c>
      <c r="R50" s="1">
        <v>63561.4</v>
      </c>
      <c r="S50" s="1">
        <v>66103.899999999994</v>
      </c>
      <c r="T50" s="1">
        <v>0</v>
      </c>
      <c r="U50" s="1">
        <v>0</v>
      </c>
      <c r="V50" s="1">
        <v>0</v>
      </c>
      <c r="W50" s="1">
        <v>66103.899999999994</v>
      </c>
      <c r="Y50" s="5"/>
    </row>
    <row r="51" spans="1:25" ht="52.8">
      <c r="A51" s="11" t="s">
        <v>74</v>
      </c>
      <c r="B51" s="12" t="s">
        <v>47</v>
      </c>
      <c r="C51" s="12" t="s">
        <v>36</v>
      </c>
      <c r="D51" s="1">
        <f t="shared" si="10"/>
        <v>5220</v>
      </c>
      <c r="E51" s="1">
        <v>0</v>
      </c>
      <c r="F51" s="1">
        <v>0</v>
      </c>
      <c r="G51" s="1">
        <v>0</v>
      </c>
      <c r="H51" s="1">
        <v>5220</v>
      </c>
      <c r="I51" s="1">
        <v>5220</v>
      </c>
      <c r="J51" s="1">
        <v>0</v>
      </c>
      <c r="K51" s="1">
        <v>0</v>
      </c>
      <c r="L51" s="1">
        <v>0</v>
      </c>
      <c r="M51" s="1">
        <v>5220</v>
      </c>
      <c r="N51" s="1">
        <v>5220</v>
      </c>
      <c r="O51" s="1">
        <v>0</v>
      </c>
      <c r="P51" s="1">
        <v>0</v>
      </c>
      <c r="Q51" s="1">
        <v>0</v>
      </c>
      <c r="R51" s="1">
        <v>5220</v>
      </c>
      <c r="S51" s="1">
        <v>5428.8</v>
      </c>
      <c r="T51" s="1">
        <v>0</v>
      </c>
      <c r="U51" s="1">
        <v>0</v>
      </c>
      <c r="V51" s="1">
        <v>0</v>
      </c>
      <c r="W51" s="1">
        <v>5428.8</v>
      </c>
    </row>
    <row r="52" spans="1:25" ht="39.6">
      <c r="A52" s="11" t="s">
        <v>75</v>
      </c>
      <c r="B52" s="12" t="s">
        <v>76</v>
      </c>
      <c r="C52" s="12" t="s">
        <v>77</v>
      </c>
      <c r="D52" s="1">
        <f t="shared" si="10"/>
        <v>5125.2</v>
      </c>
      <c r="E52" s="1">
        <v>0</v>
      </c>
      <c r="F52" s="1">
        <v>0</v>
      </c>
      <c r="G52" s="1">
        <v>0</v>
      </c>
      <c r="H52" s="1">
        <v>5125.2</v>
      </c>
      <c r="I52" s="1">
        <v>5169.7</v>
      </c>
      <c r="J52" s="1">
        <v>0</v>
      </c>
      <c r="K52" s="1">
        <v>0</v>
      </c>
      <c r="L52" s="1">
        <v>0</v>
      </c>
      <c r="M52" s="1">
        <v>5169.7</v>
      </c>
      <c r="N52" s="1">
        <v>5214.6000000000004</v>
      </c>
      <c r="O52" s="1">
        <v>0</v>
      </c>
      <c r="P52" s="1">
        <v>0</v>
      </c>
      <c r="Q52" s="1">
        <v>0</v>
      </c>
      <c r="R52" s="1">
        <v>5214.6000000000004</v>
      </c>
      <c r="S52" s="1">
        <v>5423.2</v>
      </c>
      <c r="T52" s="1">
        <v>0</v>
      </c>
      <c r="U52" s="1">
        <v>0</v>
      </c>
      <c r="V52" s="1">
        <v>0</v>
      </c>
      <c r="W52" s="1">
        <v>5423.2</v>
      </c>
    </row>
    <row r="53" spans="1:25" ht="105.6">
      <c r="A53" s="11" t="s">
        <v>78</v>
      </c>
      <c r="B53" s="12" t="s">
        <v>36</v>
      </c>
      <c r="C53" s="12" t="s">
        <v>47</v>
      </c>
      <c r="D53" s="1">
        <f t="shared" si="10"/>
        <v>16112.9</v>
      </c>
      <c r="E53" s="1">
        <v>0</v>
      </c>
      <c r="F53" s="1">
        <v>0</v>
      </c>
      <c r="G53" s="1">
        <v>0</v>
      </c>
      <c r="H53" s="1">
        <v>16112.9</v>
      </c>
      <c r="I53" s="1">
        <v>16249.4</v>
      </c>
      <c r="J53" s="1">
        <v>0</v>
      </c>
      <c r="K53" s="1">
        <v>0</v>
      </c>
      <c r="L53" s="1">
        <v>0</v>
      </c>
      <c r="M53" s="1">
        <v>16249.4</v>
      </c>
      <c r="N53" s="1">
        <v>16387.2</v>
      </c>
      <c r="O53" s="1">
        <v>0</v>
      </c>
      <c r="P53" s="1">
        <v>0</v>
      </c>
      <c r="Q53" s="1">
        <v>0</v>
      </c>
      <c r="R53" s="1">
        <v>16387.2</v>
      </c>
      <c r="S53" s="1">
        <v>17042.7</v>
      </c>
      <c r="T53" s="1">
        <v>0</v>
      </c>
      <c r="U53" s="1">
        <v>0</v>
      </c>
      <c r="V53" s="1">
        <v>0</v>
      </c>
      <c r="W53" s="1">
        <v>17042.7</v>
      </c>
    </row>
    <row r="54" spans="1:25" ht="105.6" hidden="1">
      <c r="A54" s="11" t="s">
        <v>79</v>
      </c>
      <c r="B54" s="12" t="s">
        <v>36</v>
      </c>
      <c r="C54" s="12" t="s">
        <v>35</v>
      </c>
      <c r="D54" s="1">
        <f t="shared" si="10"/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</row>
    <row r="55" spans="1:25" ht="145.19999999999999">
      <c r="A55" s="11" t="s">
        <v>80</v>
      </c>
      <c r="B55" s="12" t="s">
        <v>81</v>
      </c>
      <c r="C55" s="12" t="s">
        <v>82</v>
      </c>
      <c r="D55" s="1">
        <f t="shared" si="10"/>
        <v>3076.3</v>
      </c>
      <c r="E55" s="1">
        <v>0</v>
      </c>
      <c r="F55" s="1">
        <v>0</v>
      </c>
      <c r="G55" s="1">
        <v>0</v>
      </c>
      <c r="H55" s="1">
        <v>3076.3</v>
      </c>
      <c r="I55" s="1">
        <v>3647.9</v>
      </c>
      <c r="J55" s="1">
        <v>0</v>
      </c>
      <c r="K55" s="1">
        <v>0</v>
      </c>
      <c r="L55" s="1">
        <v>0</v>
      </c>
      <c r="M55" s="1">
        <v>3647.9</v>
      </c>
      <c r="N55" s="1">
        <v>3994.8</v>
      </c>
      <c r="O55" s="1">
        <v>0</v>
      </c>
      <c r="P55" s="1">
        <v>0</v>
      </c>
      <c r="Q55" s="1">
        <v>0</v>
      </c>
      <c r="R55" s="1">
        <v>3994.8</v>
      </c>
      <c r="S55" s="1">
        <v>4154.6000000000004</v>
      </c>
      <c r="T55" s="1">
        <v>0</v>
      </c>
      <c r="U55" s="1">
        <v>0</v>
      </c>
      <c r="V55" s="1">
        <v>0</v>
      </c>
      <c r="W55" s="1">
        <v>4154.6000000000004</v>
      </c>
    </row>
    <row r="56" spans="1:25" ht="39.6">
      <c r="A56" s="11" t="s">
        <v>83</v>
      </c>
      <c r="B56" s="12" t="s">
        <v>84</v>
      </c>
      <c r="C56" s="12" t="s">
        <v>36</v>
      </c>
      <c r="D56" s="1">
        <f t="shared" si="10"/>
        <v>526.20000000000005</v>
      </c>
      <c r="E56" s="1">
        <v>0</v>
      </c>
      <c r="F56" s="1">
        <v>0</v>
      </c>
      <c r="G56" s="1">
        <v>0</v>
      </c>
      <c r="H56" s="1">
        <v>526.20000000000005</v>
      </c>
      <c r="I56" s="1">
        <v>527.70000000000005</v>
      </c>
      <c r="J56" s="1">
        <v>0</v>
      </c>
      <c r="K56" s="1">
        <v>0</v>
      </c>
      <c r="L56" s="1">
        <v>0</v>
      </c>
      <c r="M56" s="1">
        <v>527.70000000000005</v>
      </c>
      <c r="N56" s="1">
        <v>529.1</v>
      </c>
      <c r="O56" s="1">
        <v>0</v>
      </c>
      <c r="P56" s="1">
        <v>0</v>
      </c>
      <c r="Q56" s="1">
        <v>0</v>
      </c>
      <c r="R56" s="1">
        <v>529.1</v>
      </c>
      <c r="S56" s="1">
        <v>550.29999999999995</v>
      </c>
      <c r="T56" s="1">
        <v>0</v>
      </c>
      <c r="U56" s="1">
        <v>0</v>
      </c>
      <c r="V56" s="1">
        <v>0</v>
      </c>
      <c r="W56" s="1">
        <v>550.29999999999995</v>
      </c>
    </row>
    <row r="57" spans="1:25" ht="211.2">
      <c r="A57" s="11" t="s">
        <v>85</v>
      </c>
      <c r="B57" s="12" t="s">
        <v>84</v>
      </c>
      <c r="C57" s="12" t="s">
        <v>24</v>
      </c>
      <c r="D57" s="1">
        <f>E57+F57+G57+H57</f>
        <v>18082.2</v>
      </c>
      <c r="E57" s="1">
        <v>16257.7</v>
      </c>
      <c r="F57" s="1">
        <v>1806.4</v>
      </c>
      <c r="G57" s="1">
        <v>0</v>
      </c>
      <c r="H57" s="1">
        <v>18.100000000000001</v>
      </c>
      <c r="I57" s="1">
        <f>J57+K57+M57</f>
        <v>17889.099999999999</v>
      </c>
      <c r="J57" s="1">
        <v>16084.2</v>
      </c>
      <c r="K57" s="1">
        <v>1787.1</v>
      </c>
      <c r="L57" s="1">
        <v>0</v>
      </c>
      <c r="M57" s="1">
        <v>17.8</v>
      </c>
      <c r="N57" s="1">
        <v>17900.099999999999</v>
      </c>
      <c r="O57" s="1">
        <v>16094</v>
      </c>
      <c r="P57" s="1">
        <v>1788.2</v>
      </c>
      <c r="Q57" s="1">
        <v>0</v>
      </c>
      <c r="R57" s="1">
        <v>17.899999999999999</v>
      </c>
      <c r="S57" s="1">
        <v>18616.099999999999</v>
      </c>
      <c r="T57" s="1">
        <v>16737.8</v>
      </c>
      <c r="U57" s="1">
        <v>1859.7</v>
      </c>
      <c r="V57" s="1">
        <v>0</v>
      </c>
      <c r="W57" s="1">
        <v>18.600000000000001</v>
      </c>
    </row>
    <row r="58" spans="1:25">
      <c r="A58" s="11"/>
      <c r="B58" s="12"/>
      <c r="C58" s="1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5" ht="92.4">
      <c r="A59" s="13" t="s">
        <v>86</v>
      </c>
      <c r="B59" s="14" t="s">
        <v>17</v>
      </c>
      <c r="C59" s="14" t="s">
        <v>17</v>
      </c>
      <c r="D59" s="15">
        <f>D60+D64</f>
        <v>18656.199999999997</v>
      </c>
      <c r="E59" s="15">
        <f t="shared" ref="E59:H59" si="11">E60+E64</f>
        <v>3208.9</v>
      </c>
      <c r="F59" s="15">
        <f t="shared" si="11"/>
        <v>11050.5</v>
      </c>
      <c r="G59" s="15">
        <f t="shared" si="11"/>
        <v>0</v>
      </c>
      <c r="H59" s="15">
        <f t="shared" si="11"/>
        <v>4396.8</v>
      </c>
      <c r="I59" s="15">
        <v>11426.4</v>
      </c>
      <c r="J59" s="15">
        <v>0</v>
      </c>
      <c r="K59" s="15">
        <v>0</v>
      </c>
      <c r="L59" s="15">
        <v>0</v>
      </c>
      <c r="M59" s="15">
        <v>11426.4</v>
      </c>
      <c r="N59" s="15">
        <v>12050</v>
      </c>
      <c r="O59" s="15">
        <v>0</v>
      </c>
      <c r="P59" s="15">
        <v>0</v>
      </c>
      <c r="Q59" s="15">
        <v>0</v>
      </c>
      <c r="R59" s="15">
        <v>12050</v>
      </c>
      <c r="S59" s="15">
        <v>12531.9</v>
      </c>
      <c r="T59" s="15">
        <v>0</v>
      </c>
      <c r="U59" s="15">
        <v>0</v>
      </c>
      <c r="V59" s="15">
        <v>0</v>
      </c>
      <c r="W59" s="15">
        <v>12531.9</v>
      </c>
      <c r="X59" s="5">
        <f>E59+F59+G59+H59</f>
        <v>18656.2</v>
      </c>
    </row>
    <row r="60" spans="1:25" ht="52.8">
      <c r="A60" s="13" t="s">
        <v>87</v>
      </c>
      <c r="B60" s="14" t="s">
        <v>17</v>
      </c>
      <c r="C60" s="14" t="s">
        <v>17</v>
      </c>
      <c r="D60" s="15">
        <f>D61+D62+D63</f>
        <v>16526.399999999998</v>
      </c>
      <c r="E60" s="15">
        <f t="shared" ref="E60:M60" si="12">E61+E62+E63</f>
        <v>3208.9</v>
      </c>
      <c r="F60" s="15">
        <f t="shared" si="12"/>
        <v>11050.5</v>
      </c>
      <c r="G60" s="15">
        <f t="shared" si="12"/>
        <v>0</v>
      </c>
      <c r="H60" s="15">
        <f t="shared" si="12"/>
        <v>2267</v>
      </c>
      <c r="I60" s="15">
        <f t="shared" si="12"/>
        <v>9859.2000000000007</v>
      </c>
      <c r="J60" s="15">
        <f t="shared" si="12"/>
        <v>0</v>
      </c>
      <c r="K60" s="15">
        <f t="shared" si="12"/>
        <v>0</v>
      </c>
      <c r="L60" s="15">
        <f t="shared" si="12"/>
        <v>0</v>
      </c>
      <c r="M60" s="15">
        <f t="shared" si="12"/>
        <v>9859.2000000000007</v>
      </c>
      <c r="N60" s="15">
        <v>10454.799999999999</v>
      </c>
      <c r="O60" s="15">
        <v>0</v>
      </c>
      <c r="P60" s="15">
        <v>0</v>
      </c>
      <c r="Q60" s="15">
        <v>0</v>
      </c>
      <c r="R60" s="15">
        <v>10454.799999999999</v>
      </c>
      <c r="S60" s="15">
        <v>10872.9</v>
      </c>
      <c r="T60" s="15">
        <v>0</v>
      </c>
      <c r="U60" s="15">
        <v>0</v>
      </c>
      <c r="V60" s="15">
        <v>0</v>
      </c>
      <c r="W60" s="15">
        <v>10872.9</v>
      </c>
    </row>
    <row r="61" spans="1:25" ht="26.4">
      <c r="A61" s="11" t="s">
        <v>88</v>
      </c>
      <c r="B61" s="12" t="s">
        <v>27</v>
      </c>
      <c r="C61" s="12" t="s">
        <v>36</v>
      </c>
      <c r="D61" s="1">
        <v>15427.3</v>
      </c>
      <c r="E61" s="1">
        <v>3208.9</v>
      </c>
      <c r="F61" s="1">
        <v>11050.5</v>
      </c>
      <c r="G61" s="1">
        <v>0</v>
      </c>
      <c r="H61" s="1">
        <v>1167.9000000000001</v>
      </c>
      <c r="I61" s="1">
        <v>9510.1</v>
      </c>
      <c r="J61" s="1">
        <v>0</v>
      </c>
      <c r="K61" s="1">
        <v>0</v>
      </c>
      <c r="L61" s="1">
        <v>0</v>
      </c>
      <c r="M61" s="1">
        <v>9510.1</v>
      </c>
      <c r="N61" s="1">
        <v>10105.700000000001</v>
      </c>
      <c r="O61" s="1">
        <v>0</v>
      </c>
      <c r="P61" s="1">
        <v>0</v>
      </c>
      <c r="Q61" s="1">
        <v>0</v>
      </c>
      <c r="R61" s="1">
        <v>10105.700000000001</v>
      </c>
      <c r="S61" s="1">
        <v>10509.9</v>
      </c>
      <c r="T61" s="1">
        <v>0</v>
      </c>
      <c r="U61" s="1">
        <v>0</v>
      </c>
      <c r="V61" s="1">
        <v>0</v>
      </c>
      <c r="W61" s="1">
        <v>10509.9</v>
      </c>
    </row>
    <row r="62" spans="1:25" ht="26.4">
      <c r="A62" s="11" t="s">
        <v>89</v>
      </c>
      <c r="B62" s="12" t="s">
        <v>84</v>
      </c>
      <c r="C62" s="12" t="s">
        <v>24</v>
      </c>
      <c r="D62" s="1">
        <v>188</v>
      </c>
      <c r="E62" s="1">
        <v>0</v>
      </c>
      <c r="F62" s="1">
        <v>0</v>
      </c>
      <c r="G62" s="1">
        <v>0</v>
      </c>
      <c r="H62" s="1">
        <v>188</v>
      </c>
      <c r="I62" s="1">
        <v>188</v>
      </c>
      <c r="J62" s="1">
        <v>0</v>
      </c>
      <c r="K62" s="1">
        <v>0</v>
      </c>
      <c r="L62" s="1">
        <v>0</v>
      </c>
      <c r="M62" s="1">
        <v>188</v>
      </c>
      <c r="N62" s="1">
        <v>188</v>
      </c>
      <c r="O62" s="1">
        <v>0</v>
      </c>
      <c r="P62" s="1">
        <v>0</v>
      </c>
      <c r="Q62" s="1">
        <v>0</v>
      </c>
      <c r="R62" s="1">
        <v>188</v>
      </c>
      <c r="S62" s="1">
        <v>195.5</v>
      </c>
      <c r="T62" s="1">
        <v>0</v>
      </c>
      <c r="U62" s="1">
        <v>0</v>
      </c>
      <c r="V62" s="1">
        <v>0</v>
      </c>
      <c r="W62" s="1">
        <v>195.5</v>
      </c>
    </row>
    <row r="63" spans="1:25" ht="39.6">
      <c r="A63" s="11" t="s">
        <v>90</v>
      </c>
      <c r="B63" s="12" t="s">
        <v>91</v>
      </c>
      <c r="C63" s="12" t="s">
        <v>92</v>
      </c>
      <c r="D63" s="1">
        <f>H63</f>
        <v>911.1</v>
      </c>
      <c r="E63" s="1"/>
      <c r="F63" s="1"/>
      <c r="G63" s="1">
        <v>0</v>
      </c>
      <c r="H63" s="1">
        <v>911.1</v>
      </c>
      <c r="I63" s="1">
        <v>161.1</v>
      </c>
      <c r="J63" s="1">
        <v>0</v>
      </c>
      <c r="K63" s="1">
        <v>0</v>
      </c>
      <c r="L63" s="1">
        <v>0</v>
      </c>
      <c r="M63" s="1">
        <v>161.1</v>
      </c>
      <c r="N63" s="1">
        <v>161.1</v>
      </c>
      <c r="O63" s="1">
        <v>0</v>
      </c>
      <c r="P63" s="1">
        <v>0</v>
      </c>
      <c r="Q63" s="1">
        <v>0</v>
      </c>
      <c r="R63" s="1">
        <v>161.1</v>
      </c>
      <c r="S63" s="1">
        <v>167.5</v>
      </c>
      <c r="T63" s="1">
        <v>0</v>
      </c>
      <c r="U63" s="1">
        <v>0</v>
      </c>
      <c r="V63" s="1">
        <v>0</v>
      </c>
      <c r="W63" s="1">
        <v>167.5</v>
      </c>
    </row>
    <row r="64" spans="1:25" ht="66">
      <c r="A64" s="13" t="s">
        <v>93</v>
      </c>
      <c r="B64" s="14" t="s">
        <v>17</v>
      </c>
      <c r="C64" s="14" t="s">
        <v>17</v>
      </c>
      <c r="D64" s="15">
        <f>H64</f>
        <v>2129.8000000000002</v>
      </c>
      <c r="E64" s="15">
        <v>0</v>
      </c>
      <c r="F64" s="15">
        <v>0</v>
      </c>
      <c r="G64" s="15">
        <v>0</v>
      </c>
      <c r="H64" s="15">
        <f>H65</f>
        <v>2129.8000000000002</v>
      </c>
      <c r="I64" s="15">
        <v>1567.2</v>
      </c>
      <c r="J64" s="15">
        <v>0</v>
      </c>
      <c r="K64" s="15">
        <v>0</v>
      </c>
      <c r="L64" s="15">
        <v>0</v>
      </c>
      <c r="M64" s="15">
        <v>1567.2</v>
      </c>
      <c r="N64" s="15">
        <v>1595.2</v>
      </c>
      <c r="O64" s="15">
        <v>0</v>
      </c>
      <c r="P64" s="15">
        <v>0</v>
      </c>
      <c r="Q64" s="15">
        <v>0</v>
      </c>
      <c r="R64" s="15">
        <v>1595.2</v>
      </c>
      <c r="S64" s="15">
        <v>1659</v>
      </c>
      <c r="T64" s="15">
        <v>0</v>
      </c>
      <c r="U64" s="15">
        <v>0</v>
      </c>
      <c r="V64" s="15">
        <v>0</v>
      </c>
      <c r="W64" s="15">
        <v>1659</v>
      </c>
    </row>
    <row r="65" spans="1:25" ht="39.6">
      <c r="A65" s="11" t="s">
        <v>94</v>
      </c>
      <c r="B65" s="12" t="s">
        <v>84</v>
      </c>
      <c r="C65" s="12" t="s">
        <v>29</v>
      </c>
      <c r="D65" s="1">
        <f>H65</f>
        <v>2129.8000000000002</v>
      </c>
      <c r="E65" s="1">
        <v>0</v>
      </c>
      <c r="F65" s="1">
        <v>0</v>
      </c>
      <c r="G65" s="1">
        <v>0</v>
      </c>
      <c r="H65" s="1">
        <v>2129.8000000000002</v>
      </c>
      <c r="I65" s="1">
        <v>1567.2</v>
      </c>
      <c r="J65" s="1">
        <v>0</v>
      </c>
      <c r="K65" s="1">
        <v>0</v>
      </c>
      <c r="L65" s="1">
        <v>0</v>
      </c>
      <c r="M65" s="1">
        <v>1567.2</v>
      </c>
      <c r="N65" s="1">
        <v>1595.2</v>
      </c>
      <c r="O65" s="1">
        <v>0</v>
      </c>
      <c r="P65" s="1">
        <v>0</v>
      </c>
      <c r="Q65" s="1">
        <v>0</v>
      </c>
      <c r="R65" s="1">
        <v>1595.2</v>
      </c>
      <c r="S65" s="1">
        <v>1659</v>
      </c>
      <c r="T65" s="1">
        <v>0</v>
      </c>
      <c r="U65" s="1">
        <v>0</v>
      </c>
      <c r="V65" s="1">
        <v>0</v>
      </c>
      <c r="W65" s="1">
        <v>1659</v>
      </c>
    </row>
    <row r="66" spans="1:25" ht="79.2" hidden="1">
      <c r="A66" s="13" t="s">
        <v>95</v>
      </c>
      <c r="B66" s="14" t="s">
        <v>17</v>
      </c>
      <c r="C66" s="14" t="s">
        <v>17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</row>
    <row r="67" spans="1:25" ht="52.8" hidden="1">
      <c r="A67" s="11" t="s">
        <v>96</v>
      </c>
      <c r="B67" s="12" t="s">
        <v>84</v>
      </c>
      <c r="C67" s="12" t="s">
        <v>29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5"/>
    </row>
    <row r="68" spans="1:25" hidden="1">
      <c r="A68" s="11"/>
      <c r="B68" s="12"/>
      <c r="C68" s="12"/>
      <c r="D68" s="1"/>
      <c r="E68" s="1"/>
      <c r="F68" s="1"/>
      <c r="G68" s="1"/>
      <c r="H68" s="1"/>
      <c r="I68" s="1"/>
      <c r="J68" s="1">
        <f>J70+J74</f>
        <v>10152.700000000001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5"/>
    </row>
    <row r="69" spans="1:25" ht="118.8">
      <c r="A69" s="13" t="s">
        <v>97</v>
      </c>
      <c r="B69" s="14" t="s">
        <v>17</v>
      </c>
      <c r="C69" s="14" t="s">
        <v>17</v>
      </c>
      <c r="D69" s="15">
        <f>D71+D75</f>
        <v>135027.29999999999</v>
      </c>
      <c r="E69" s="15">
        <f t="shared" ref="E69:M69" si="13">E71+E75</f>
        <v>5457.1</v>
      </c>
      <c r="F69" s="15">
        <f t="shared" si="13"/>
        <v>100170.2</v>
      </c>
      <c r="G69" s="15">
        <f t="shared" si="13"/>
        <v>29400</v>
      </c>
      <c r="H69" s="15">
        <f t="shared" si="13"/>
        <v>0</v>
      </c>
      <c r="I69" s="15">
        <f>I71+I75</f>
        <v>163783.6</v>
      </c>
      <c r="J69" s="15">
        <f t="shared" si="13"/>
        <v>10152.700000000001</v>
      </c>
      <c r="K69" s="15">
        <f t="shared" si="13"/>
        <v>88411.3</v>
      </c>
      <c r="L69" s="15">
        <f t="shared" si="13"/>
        <v>65219.6</v>
      </c>
      <c r="M69" s="15">
        <f t="shared" si="13"/>
        <v>0</v>
      </c>
      <c r="N69" s="15">
        <v>100359.9</v>
      </c>
      <c r="O69" s="15">
        <v>5617.2</v>
      </c>
      <c r="P69" s="15">
        <v>94742.7</v>
      </c>
      <c r="Q69" s="15">
        <v>0</v>
      </c>
      <c r="R69" s="15">
        <v>0</v>
      </c>
      <c r="S69" s="15">
        <v>100359.9</v>
      </c>
      <c r="T69" s="15">
        <v>5617.2</v>
      </c>
      <c r="U69" s="15">
        <v>94742.7</v>
      </c>
      <c r="V69" s="15">
        <v>0</v>
      </c>
      <c r="W69" s="15">
        <v>0</v>
      </c>
      <c r="Y69" s="5"/>
    </row>
    <row r="70" spans="1:25" hidden="1">
      <c r="A70" s="13"/>
      <c r="B70" s="14"/>
      <c r="C70" s="14"/>
      <c r="D70" s="15"/>
      <c r="E70" s="15"/>
      <c r="F70" s="15"/>
      <c r="G70" s="15"/>
      <c r="H70" s="15"/>
      <c r="I70" s="15"/>
      <c r="J70" s="15">
        <f>J71</f>
        <v>4.0999999999999996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Y70" s="5"/>
    </row>
    <row r="71" spans="1:25" ht="26.4">
      <c r="A71" s="13" t="s">
        <v>98</v>
      </c>
      <c r="B71" s="14" t="s">
        <v>17</v>
      </c>
      <c r="C71" s="14" t="s">
        <v>17</v>
      </c>
      <c r="D71" s="15">
        <f>D72</f>
        <v>124.3</v>
      </c>
      <c r="E71" s="15">
        <f t="shared" ref="E71:M71" si="14">E72</f>
        <v>124.3</v>
      </c>
      <c r="F71" s="15">
        <f t="shared" si="14"/>
        <v>0</v>
      </c>
      <c r="G71" s="15">
        <f t="shared" si="14"/>
        <v>0</v>
      </c>
      <c r="H71" s="15">
        <f t="shared" si="14"/>
        <v>0</v>
      </c>
      <c r="I71" s="15">
        <f t="shared" si="14"/>
        <v>4.0999999999999996</v>
      </c>
      <c r="J71" s="15">
        <f t="shared" si="14"/>
        <v>4.0999999999999996</v>
      </c>
      <c r="K71" s="15">
        <f t="shared" si="14"/>
        <v>0</v>
      </c>
      <c r="L71" s="15">
        <f t="shared" si="14"/>
        <v>0</v>
      </c>
      <c r="M71" s="15">
        <f t="shared" si="14"/>
        <v>0</v>
      </c>
      <c r="N71" s="15">
        <f t="shared" ref="N71:W71" si="15">N72+N76</f>
        <v>3.7</v>
      </c>
      <c r="O71" s="15">
        <f t="shared" si="15"/>
        <v>3.7</v>
      </c>
      <c r="P71" s="15">
        <f t="shared" si="15"/>
        <v>0</v>
      </c>
      <c r="Q71" s="15">
        <f t="shared" si="15"/>
        <v>0</v>
      </c>
      <c r="R71" s="15">
        <f t="shared" si="15"/>
        <v>0</v>
      </c>
      <c r="S71" s="15">
        <f t="shared" si="15"/>
        <v>3.7</v>
      </c>
      <c r="T71" s="15">
        <f t="shared" si="15"/>
        <v>3.7</v>
      </c>
      <c r="U71" s="15">
        <f t="shared" si="15"/>
        <v>0</v>
      </c>
      <c r="V71" s="15">
        <f t="shared" si="15"/>
        <v>0</v>
      </c>
      <c r="W71" s="15">
        <f t="shared" si="15"/>
        <v>0</v>
      </c>
    </row>
    <row r="72" spans="1:25" ht="26.4">
      <c r="A72" s="11" t="s">
        <v>99</v>
      </c>
      <c r="B72" s="12" t="s">
        <v>36</v>
      </c>
      <c r="C72" s="12" t="s">
        <v>56</v>
      </c>
      <c r="D72" s="1">
        <v>124.3</v>
      </c>
      <c r="E72" s="1">
        <v>124.3</v>
      </c>
      <c r="F72" s="1">
        <v>0</v>
      </c>
      <c r="G72" s="1">
        <v>0</v>
      </c>
      <c r="H72" s="1">
        <v>0</v>
      </c>
      <c r="I72" s="1">
        <v>4.0999999999999996</v>
      </c>
      <c r="J72" s="1">
        <v>4.0999999999999996</v>
      </c>
      <c r="K72" s="1">
        <v>0</v>
      </c>
      <c r="L72" s="1">
        <v>0</v>
      </c>
      <c r="M72" s="1">
        <v>0</v>
      </c>
      <c r="N72" s="1">
        <v>3.7</v>
      </c>
      <c r="O72" s="1">
        <v>3.7</v>
      </c>
      <c r="P72" s="1">
        <v>0</v>
      </c>
      <c r="Q72" s="1">
        <v>0</v>
      </c>
      <c r="R72" s="1">
        <v>0</v>
      </c>
      <c r="S72" s="1">
        <v>3.7</v>
      </c>
      <c r="T72" s="1">
        <v>3.7</v>
      </c>
      <c r="U72" s="1">
        <v>0</v>
      </c>
      <c r="V72" s="1">
        <v>0</v>
      </c>
      <c r="W72" s="1">
        <v>0</v>
      </c>
    </row>
    <row r="73" spans="1:25" ht="26.4" hidden="1">
      <c r="A73" s="11" t="s">
        <v>100</v>
      </c>
      <c r="B73" s="12" t="s">
        <v>36</v>
      </c>
      <c r="C73" s="12" t="s">
        <v>47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</row>
    <row r="74" spans="1:25">
      <c r="A74" s="11"/>
      <c r="B74" s="12"/>
      <c r="C74" s="12"/>
      <c r="D74" s="1"/>
      <c r="E74" s="1"/>
      <c r="F74" s="1"/>
      <c r="G74" s="1"/>
      <c r="H74" s="1"/>
      <c r="I74" s="1"/>
      <c r="J74" s="1">
        <f>J76+J77</f>
        <v>10148.6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5" ht="26.4">
      <c r="A75" s="13" t="s">
        <v>101</v>
      </c>
      <c r="B75" s="14" t="s">
        <v>17</v>
      </c>
      <c r="C75" s="14" t="s">
        <v>17</v>
      </c>
      <c r="D75" s="15">
        <f>D76+D77+D78+D79+D80+D81+D82+D83</f>
        <v>134903</v>
      </c>
      <c r="E75" s="15">
        <f t="shared" ref="E75:W75" si="16">E76+E77+E78+E79+E80+E81+E82+E83</f>
        <v>5332.8</v>
      </c>
      <c r="F75" s="15">
        <f t="shared" si="16"/>
        <v>100170.2</v>
      </c>
      <c r="G75" s="15">
        <f t="shared" si="16"/>
        <v>29400</v>
      </c>
      <c r="H75" s="15">
        <f t="shared" si="16"/>
        <v>0</v>
      </c>
      <c r="I75" s="15">
        <f t="shared" si="16"/>
        <v>163779.5</v>
      </c>
      <c r="J75" s="15">
        <f>J76+J77+J78+J79+J80+J81+J82+J83</f>
        <v>10148.6</v>
      </c>
      <c r="K75" s="15">
        <f t="shared" si="16"/>
        <v>88411.3</v>
      </c>
      <c r="L75" s="15">
        <f t="shared" si="16"/>
        <v>65219.6</v>
      </c>
      <c r="M75" s="15">
        <f t="shared" si="16"/>
        <v>0</v>
      </c>
      <c r="N75" s="15">
        <f t="shared" si="16"/>
        <v>68147.900000000009</v>
      </c>
      <c r="O75" s="15">
        <f t="shared" si="16"/>
        <v>0</v>
      </c>
      <c r="P75" s="15">
        <f t="shared" si="16"/>
        <v>68147.900000000009</v>
      </c>
      <c r="Q75" s="15">
        <f t="shared" si="16"/>
        <v>0</v>
      </c>
      <c r="R75" s="15">
        <f t="shared" si="16"/>
        <v>0</v>
      </c>
      <c r="S75" s="15">
        <f t="shared" si="16"/>
        <v>68147.900000000009</v>
      </c>
      <c r="T75" s="15">
        <f t="shared" si="16"/>
        <v>0</v>
      </c>
      <c r="U75" s="15">
        <f t="shared" si="16"/>
        <v>68147.900000000009</v>
      </c>
      <c r="V75" s="15">
        <f t="shared" si="16"/>
        <v>0</v>
      </c>
      <c r="W75" s="15">
        <f t="shared" si="16"/>
        <v>0</v>
      </c>
    </row>
    <row r="76" spans="1:25" ht="26.4">
      <c r="A76" s="11" t="s">
        <v>134</v>
      </c>
      <c r="B76" s="14">
        <v>2</v>
      </c>
      <c r="C76" s="14">
        <v>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2485.4</v>
      </c>
      <c r="J76" s="15">
        <v>2485.4</v>
      </c>
      <c r="K76" s="15">
        <v>0</v>
      </c>
      <c r="L76" s="15">
        <v>0</v>
      </c>
      <c r="M76" s="15">
        <v>0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5" ht="290.39999999999998">
      <c r="A77" s="11" t="s">
        <v>102</v>
      </c>
      <c r="B77" s="12" t="s">
        <v>103</v>
      </c>
      <c r="C77" s="12" t="s">
        <v>104</v>
      </c>
      <c r="D77" s="1">
        <f>F77+E77</f>
        <v>98205.7</v>
      </c>
      <c r="E77" s="1">
        <v>5332.8</v>
      </c>
      <c r="F77" s="1">
        <f>71500.4+26705.3-5332.8</f>
        <v>92872.9</v>
      </c>
      <c r="G77" s="1">
        <v>0</v>
      </c>
      <c r="H77" s="1">
        <v>0</v>
      </c>
      <c r="I77" s="1">
        <f>K77+J77</f>
        <v>85960.8</v>
      </c>
      <c r="J77" s="1">
        <v>7663.2</v>
      </c>
      <c r="K77" s="1">
        <f>77415.1+8545.7-7663.2</f>
        <v>78297.600000000006</v>
      </c>
      <c r="L77" s="1">
        <v>0</v>
      </c>
      <c r="M77" s="1">
        <v>0</v>
      </c>
      <c r="N77" s="1">
        <v>60974.2</v>
      </c>
      <c r="O77" s="1">
        <v>0</v>
      </c>
      <c r="P77" s="1">
        <v>60974.2</v>
      </c>
      <c r="Q77" s="1">
        <v>0</v>
      </c>
      <c r="R77" s="1">
        <v>0</v>
      </c>
      <c r="S77" s="1">
        <v>60974.2</v>
      </c>
      <c r="T77" s="1">
        <v>0</v>
      </c>
      <c r="U77" s="1">
        <v>60974.2</v>
      </c>
      <c r="V77" s="1">
        <v>0</v>
      </c>
      <c r="W77" s="1">
        <v>0</v>
      </c>
    </row>
    <row r="78" spans="1:25" ht="132">
      <c r="A78" s="11" t="s">
        <v>105</v>
      </c>
      <c r="B78" s="12" t="s">
        <v>36</v>
      </c>
      <c r="C78" s="12" t="s">
        <v>24</v>
      </c>
      <c r="D78" s="1">
        <v>1477.4</v>
      </c>
      <c r="E78" s="1">
        <v>0</v>
      </c>
      <c r="F78" s="1">
        <v>1477.4</v>
      </c>
      <c r="G78" s="1">
        <v>0</v>
      </c>
      <c r="H78" s="1">
        <v>0</v>
      </c>
      <c r="I78" s="1">
        <f>K78</f>
        <v>2693.6</v>
      </c>
      <c r="J78" s="1">
        <v>0</v>
      </c>
      <c r="K78" s="1">
        <f>1725.7+967.9</f>
        <v>2693.6</v>
      </c>
      <c r="L78" s="1">
        <v>0</v>
      </c>
      <c r="M78" s="1">
        <v>0</v>
      </c>
      <c r="N78" s="1">
        <v>1583.3</v>
      </c>
      <c r="O78" s="1">
        <v>0</v>
      </c>
      <c r="P78" s="1">
        <v>1583.3</v>
      </c>
      <c r="Q78" s="1">
        <v>0</v>
      </c>
      <c r="R78" s="1">
        <v>0</v>
      </c>
      <c r="S78" s="1">
        <v>1583.3</v>
      </c>
      <c r="T78" s="1">
        <v>0</v>
      </c>
      <c r="U78" s="1">
        <v>1583.3</v>
      </c>
      <c r="V78" s="1">
        <v>0</v>
      </c>
      <c r="W78" s="1">
        <v>0</v>
      </c>
      <c r="X78" s="5">
        <f>K78+K79</f>
        <v>8302.2999999999993</v>
      </c>
    </row>
    <row r="79" spans="1:25" ht="26.4">
      <c r="A79" s="11" t="s">
        <v>106</v>
      </c>
      <c r="B79" s="12" t="s">
        <v>36</v>
      </c>
      <c r="C79" s="12" t="s">
        <v>24</v>
      </c>
      <c r="D79" s="1">
        <v>4801.6000000000004</v>
      </c>
      <c r="E79" s="1">
        <v>0</v>
      </c>
      <c r="F79" s="1">
        <v>4801.6000000000004</v>
      </c>
      <c r="G79" s="1">
        <v>0</v>
      </c>
      <c r="H79" s="1">
        <v>0</v>
      </c>
      <c r="I79" s="1">
        <v>5608.7</v>
      </c>
      <c r="J79" s="1">
        <v>0</v>
      </c>
      <c r="K79" s="1">
        <v>5608.7</v>
      </c>
      <c r="L79" s="1">
        <v>0</v>
      </c>
      <c r="M79" s="1">
        <v>0</v>
      </c>
      <c r="N79" s="1">
        <v>5145.6000000000004</v>
      </c>
      <c r="O79" s="1">
        <v>0</v>
      </c>
      <c r="P79" s="1">
        <v>5145.6000000000004</v>
      </c>
      <c r="Q79" s="1">
        <v>0</v>
      </c>
      <c r="R79" s="1">
        <v>0</v>
      </c>
      <c r="S79" s="1">
        <v>5145.6000000000004</v>
      </c>
      <c r="T79" s="1">
        <v>0</v>
      </c>
      <c r="U79" s="1">
        <v>5145.6000000000004</v>
      </c>
      <c r="V79" s="1">
        <v>0</v>
      </c>
      <c r="W79" s="1">
        <v>0</v>
      </c>
    </row>
    <row r="80" spans="1:25" ht="34.5" customHeight="1">
      <c r="A80" s="11" t="s">
        <v>107</v>
      </c>
      <c r="B80" s="12" t="s">
        <v>36</v>
      </c>
      <c r="C80" s="12" t="s">
        <v>24</v>
      </c>
      <c r="D80" s="1">
        <v>369.3</v>
      </c>
      <c r="E80" s="1">
        <v>0</v>
      </c>
      <c r="F80" s="1">
        <v>369.3</v>
      </c>
      <c r="G80" s="1">
        <v>0</v>
      </c>
      <c r="H80" s="1">
        <v>0</v>
      </c>
      <c r="I80" s="1">
        <v>431.4</v>
      </c>
      <c r="J80" s="1">
        <v>0</v>
      </c>
      <c r="K80" s="1">
        <v>431.4</v>
      </c>
      <c r="L80" s="1">
        <v>0</v>
      </c>
      <c r="M80" s="1">
        <v>0</v>
      </c>
      <c r="N80" s="1">
        <v>395.8</v>
      </c>
      <c r="O80" s="1">
        <v>0</v>
      </c>
      <c r="P80" s="1">
        <v>395.8</v>
      </c>
      <c r="Q80" s="1">
        <v>0</v>
      </c>
      <c r="R80" s="1">
        <v>0</v>
      </c>
      <c r="S80" s="1">
        <v>395.8</v>
      </c>
      <c r="T80" s="1">
        <v>0</v>
      </c>
      <c r="U80" s="1">
        <v>395.8</v>
      </c>
      <c r="V80" s="1">
        <v>0</v>
      </c>
      <c r="W80" s="1">
        <v>0</v>
      </c>
    </row>
    <row r="81" spans="1:25" ht="171.6">
      <c r="A81" s="11" t="s">
        <v>108</v>
      </c>
      <c r="B81" s="12" t="s">
        <v>36</v>
      </c>
      <c r="C81" s="12" t="s">
        <v>24</v>
      </c>
      <c r="D81" s="1">
        <v>35</v>
      </c>
      <c r="E81" s="1">
        <v>0</v>
      </c>
      <c r="F81" s="1">
        <v>35</v>
      </c>
      <c r="G81" s="1">
        <v>0</v>
      </c>
      <c r="H81" s="1">
        <v>0</v>
      </c>
      <c r="I81" s="1">
        <v>35</v>
      </c>
      <c r="J81" s="1">
        <v>0</v>
      </c>
      <c r="K81" s="1">
        <v>35</v>
      </c>
      <c r="L81" s="1">
        <v>0</v>
      </c>
      <c r="M81" s="1">
        <v>0</v>
      </c>
      <c r="N81" s="1">
        <v>35</v>
      </c>
      <c r="O81" s="1">
        <v>0</v>
      </c>
      <c r="P81" s="1">
        <v>35</v>
      </c>
      <c r="Q81" s="1">
        <v>0</v>
      </c>
      <c r="R81" s="1">
        <v>0</v>
      </c>
      <c r="S81" s="1">
        <v>35</v>
      </c>
      <c r="T81" s="1">
        <v>0</v>
      </c>
      <c r="U81" s="1">
        <v>35</v>
      </c>
      <c r="V81" s="1">
        <v>0</v>
      </c>
      <c r="W81" s="1">
        <v>0</v>
      </c>
    </row>
    <row r="82" spans="1:25" ht="118.8">
      <c r="A82" s="11" t="s">
        <v>109</v>
      </c>
      <c r="B82" s="12" t="s">
        <v>36</v>
      </c>
      <c r="C82" s="12" t="s">
        <v>24</v>
      </c>
      <c r="D82" s="1">
        <v>14</v>
      </c>
      <c r="E82" s="1">
        <v>0</v>
      </c>
      <c r="F82" s="1">
        <v>14</v>
      </c>
      <c r="G82" s="1">
        <v>0</v>
      </c>
      <c r="H82" s="1">
        <v>0</v>
      </c>
      <c r="I82" s="1">
        <v>14</v>
      </c>
      <c r="J82" s="1">
        <v>0</v>
      </c>
      <c r="K82" s="1">
        <v>14</v>
      </c>
      <c r="L82" s="1">
        <v>0</v>
      </c>
      <c r="M82" s="1">
        <v>0</v>
      </c>
      <c r="N82" s="1">
        <v>14</v>
      </c>
      <c r="O82" s="1">
        <v>0</v>
      </c>
      <c r="P82" s="1">
        <v>14</v>
      </c>
      <c r="Q82" s="1">
        <v>0</v>
      </c>
      <c r="R82" s="1">
        <v>0</v>
      </c>
      <c r="S82" s="1">
        <v>14</v>
      </c>
      <c r="T82" s="1">
        <v>0</v>
      </c>
      <c r="U82" s="1">
        <v>14</v>
      </c>
      <c r="V82" s="1">
        <v>0</v>
      </c>
      <c r="W82" s="1">
        <v>0</v>
      </c>
    </row>
    <row r="83" spans="1:25" ht="105.6">
      <c r="A83" s="11" t="s">
        <v>110</v>
      </c>
      <c r="B83" s="12" t="s">
        <v>84</v>
      </c>
      <c r="C83" s="12" t="s">
        <v>29</v>
      </c>
      <c r="D83" s="1">
        <f>29400+F83</f>
        <v>30000</v>
      </c>
      <c r="E83" s="1">
        <v>0</v>
      </c>
      <c r="F83" s="1">
        <v>600</v>
      </c>
      <c r="G83" s="1">
        <v>29400</v>
      </c>
      <c r="H83" s="1">
        <v>0</v>
      </c>
      <c r="I83" s="1">
        <f>K83+L83</f>
        <v>66550.600000000006</v>
      </c>
      <c r="J83" s="1">
        <v>0</v>
      </c>
      <c r="K83" s="1">
        <v>1331</v>
      </c>
      <c r="L83" s="1">
        <v>65219.6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</row>
    <row r="84" spans="1:25" ht="52.8">
      <c r="A84" s="13" t="s">
        <v>111</v>
      </c>
      <c r="B84" s="14" t="s">
        <v>17</v>
      </c>
      <c r="C84" s="14" t="s">
        <v>17</v>
      </c>
      <c r="D84" s="15">
        <f>D85+D86+D87+D88</f>
        <v>659267.6</v>
      </c>
      <c r="E84" s="15">
        <f t="shared" ref="E84:H84" si="17">E85+E86+E87+E88</f>
        <v>30279.4</v>
      </c>
      <c r="F84" s="15">
        <f t="shared" si="17"/>
        <v>628988.20000000007</v>
      </c>
      <c r="G84" s="15">
        <f t="shared" si="17"/>
        <v>0</v>
      </c>
      <c r="H84" s="15">
        <f t="shared" si="17"/>
        <v>0</v>
      </c>
      <c r="I84" s="15">
        <f>I85+I86+I87+I88</f>
        <v>721048.4</v>
      </c>
      <c r="J84" s="15">
        <f t="shared" ref="J84" si="18">J85+J86+J87+J88</f>
        <v>30405.5</v>
      </c>
      <c r="K84" s="15">
        <f t="shared" ref="K84" si="19">K85+K86+K87+K88</f>
        <v>690642.9</v>
      </c>
      <c r="L84" s="15">
        <f t="shared" ref="L84" si="20">L85+L86+L87+L88</f>
        <v>0</v>
      </c>
      <c r="M84" s="15">
        <f t="shared" ref="M84" si="21">M85+M86+M87+M88</f>
        <v>0</v>
      </c>
      <c r="N84" s="15">
        <v>692200</v>
      </c>
      <c r="O84" s="15">
        <v>31162.5</v>
      </c>
      <c r="P84" s="15">
        <v>661037.5</v>
      </c>
      <c r="Q84" s="15">
        <v>0</v>
      </c>
      <c r="R84" s="15">
        <v>0</v>
      </c>
      <c r="S84" s="15">
        <v>692200</v>
      </c>
      <c r="T84" s="15">
        <v>31162.5</v>
      </c>
      <c r="U84" s="15">
        <v>661037.5</v>
      </c>
      <c r="V84" s="15">
        <v>0</v>
      </c>
      <c r="W84" s="15">
        <v>0</v>
      </c>
      <c r="Y84" s="5"/>
    </row>
    <row r="85" spans="1:25" ht="237.6">
      <c r="A85" s="11" t="s">
        <v>112</v>
      </c>
      <c r="B85" s="12" t="s">
        <v>35</v>
      </c>
      <c r="C85" s="12" t="s">
        <v>38</v>
      </c>
      <c r="D85" s="1">
        <v>277349.59999999998</v>
      </c>
      <c r="E85" s="1">
        <v>7538.4</v>
      </c>
      <c r="F85" s="1">
        <v>269811.20000000001</v>
      </c>
      <c r="G85" s="1">
        <v>0</v>
      </c>
      <c r="H85" s="1">
        <v>0</v>
      </c>
      <c r="I85" s="1">
        <f>J85+K85</f>
        <v>89005.4</v>
      </c>
      <c r="J85" s="1">
        <v>7538.4</v>
      </c>
      <c r="K85" s="1">
        <v>81467</v>
      </c>
      <c r="L85" s="1">
        <v>0</v>
      </c>
      <c r="M85" s="1">
        <v>0</v>
      </c>
      <c r="N85" s="1">
        <v>91674.9</v>
      </c>
      <c r="O85" s="1">
        <v>7758.3</v>
      </c>
      <c r="P85" s="1">
        <v>83916.6</v>
      </c>
      <c r="Q85" s="1">
        <v>0</v>
      </c>
      <c r="R85" s="1">
        <v>0</v>
      </c>
      <c r="S85" s="1">
        <v>91674.9</v>
      </c>
      <c r="T85" s="1">
        <v>7758.3</v>
      </c>
      <c r="U85" s="1">
        <v>83916.6</v>
      </c>
      <c r="V85" s="1">
        <v>0</v>
      </c>
      <c r="W85" s="1">
        <v>0</v>
      </c>
    </row>
    <row r="86" spans="1:25" ht="237.6">
      <c r="A86" s="11" t="s">
        <v>113</v>
      </c>
      <c r="B86" s="12" t="s">
        <v>35</v>
      </c>
      <c r="C86" s="12" t="s">
        <v>38</v>
      </c>
      <c r="D86" s="1">
        <v>113153.7</v>
      </c>
      <c r="E86" s="1">
        <v>22741</v>
      </c>
      <c r="F86" s="1">
        <v>90412.7</v>
      </c>
      <c r="G86" s="1">
        <v>0</v>
      </c>
      <c r="H86" s="1">
        <v>0</v>
      </c>
      <c r="I86" s="1">
        <f>J86+K86</f>
        <v>352865.5</v>
      </c>
      <c r="J86" s="1">
        <f>22741+126.1</f>
        <v>22867.1</v>
      </c>
      <c r="K86" s="1">
        <f>280111.5+49886.9</f>
        <v>329998.40000000002</v>
      </c>
      <c r="L86" s="1">
        <v>0</v>
      </c>
      <c r="M86" s="1">
        <v>0</v>
      </c>
      <c r="N86" s="1">
        <v>312221.09999999998</v>
      </c>
      <c r="O86" s="1">
        <v>23404.2</v>
      </c>
      <c r="P86" s="1">
        <v>288816.90000000002</v>
      </c>
      <c r="Q86" s="1">
        <v>0</v>
      </c>
      <c r="R86" s="1">
        <v>0</v>
      </c>
      <c r="S86" s="1">
        <v>312221.09999999998</v>
      </c>
      <c r="T86" s="1">
        <v>23404.2</v>
      </c>
      <c r="U86" s="1">
        <v>288816.90000000002</v>
      </c>
      <c r="V86" s="1">
        <v>0</v>
      </c>
      <c r="W86" s="1">
        <v>0</v>
      </c>
    </row>
    <row r="87" spans="1:25" ht="237.6">
      <c r="A87" s="11" t="s">
        <v>114</v>
      </c>
      <c r="B87" s="12" t="s">
        <v>35</v>
      </c>
      <c r="C87" s="12" t="s">
        <v>36</v>
      </c>
      <c r="D87" s="1">
        <v>193465.9</v>
      </c>
      <c r="E87" s="1">
        <v>0</v>
      </c>
      <c r="F87" s="1">
        <v>193465.9</v>
      </c>
      <c r="G87" s="1">
        <v>0</v>
      </c>
      <c r="H87" s="1">
        <v>0</v>
      </c>
      <c r="I87" s="1">
        <f t="shared" ref="I87:I88" si="22">J87+K87</f>
        <v>201074.4</v>
      </c>
      <c r="J87" s="1">
        <v>0</v>
      </c>
      <c r="K87" s="1">
        <v>201074.4</v>
      </c>
      <c r="L87" s="1">
        <v>0</v>
      </c>
      <c r="M87" s="1">
        <v>0</v>
      </c>
      <c r="N87" s="1">
        <v>207277.7</v>
      </c>
      <c r="O87" s="1">
        <v>0</v>
      </c>
      <c r="P87" s="1">
        <v>207277.7</v>
      </c>
      <c r="Q87" s="1">
        <v>0</v>
      </c>
      <c r="R87" s="1">
        <v>0</v>
      </c>
      <c r="S87" s="1">
        <v>207277.7</v>
      </c>
      <c r="T87" s="1">
        <v>0</v>
      </c>
      <c r="U87" s="1">
        <v>207277.7</v>
      </c>
      <c r="V87" s="1">
        <v>0</v>
      </c>
      <c r="W87" s="1">
        <v>0</v>
      </c>
    </row>
    <row r="88" spans="1:25" ht="224.4">
      <c r="A88" s="11" t="s">
        <v>115</v>
      </c>
      <c r="B88" s="12" t="s">
        <v>35</v>
      </c>
      <c r="C88" s="12" t="s">
        <v>29</v>
      </c>
      <c r="D88" s="1">
        <v>75298.399999999994</v>
      </c>
      <c r="E88" s="1">
        <v>0</v>
      </c>
      <c r="F88" s="1">
        <v>75298.399999999994</v>
      </c>
      <c r="G88" s="1">
        <v>0</v>
      </c>
      <c r="H88" s="1">
        <v>0</v>
      </c>
      <c r="I88" s="1">
        <f t="shared" si="22"/>
        <v>78103.100000000006</v>
      </c>
      <c r="J88" s="1">
        <v>0</v>
      </c>
      <c r="K88" s="1">
        <v>78103.100000000006</v>
      </c>
      <c r="L88" s="1">
        <v>0</v>
      </c>
      <c r="M88" s="1">
        <v>0</v>
      </c>
      <c r="N88" s="1">
        <v>81026.3</v>
      </c>
      <c r="O88" s="1">
        <v>0</v>
      </c>
      <c r="P88" s="1">
        <v>81026.3</v>
      </c>
      <c r="Q88" s="1">
        <v>0</v>
      </c>
      <c r="R88" s="1">
        <v>0</v>
      </c>
      <c r="S88" s="1">
        <v>81026.3</v>
      </c>
      <c r="T88" s="1">
        <v>0</v>
      </c>
      <c r="U88" s="1">
        <v>81026.3</v>
      </c>
      <c r="V88" s="1">
        <v>0</v>
      </c>
      <c r="W88" s="1">
        <v>0</v>
      </c>
    </row>
    <row r="89" spans="1:25" ht="79.2">
      <c r="A89" s="13" t="s">
        <v>116</v>
      </c>
      <c r="B89" s="14" t="s">
        <v>17</v>
      </c>
      <c r="C89" s="14" t="s">
        <v>17</v>
      </c>
      <c r="D89" s="15">
        <f>D90+D93+D96</f>
        <v>58160.1</v>
      </c>
      <c r="E89" s="15">
        <f t="shared" ref="E89:H89" si="23">E90+E93+E96</f>
        <v>3750.6</v>
      </c>
      <c r="F89" s="15">
        <f t="shared" si="23"/>
        <v>8094.2</v>
      </c>
      <c r="G89" s="15">
        <f t="shared" si="23"/>
        <v>0</v>
      </c>
      <c r="H89" s="15">
        <f t="shared" si="23"/>
        <v>46315.3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5">
        <f>E89+F89+H89+G89</f>
        <v>58160.100000000006</v>
      </c>
    </row>
    <row r="90" spans="1:25" ht="39.6">
      <c r="A90" s="13" t="s">
        <v>117</v>
      </c>
      <c r="B90" s="14" t="s">
        <v>17</v>
      </c>
      <c r="C90" s="14" t="s">
        <v>17</v>
      </c>
      <c r="D90" s="15">
        <v>20147</v>
      </c>
      <c r="E90" s="15">
        <v>0</v>
      </c>
      <c r="F90" s="15">
        <v>6314.7</v>
      </c>
      <c r="G90" s="15">
        <v>0</v>
      </c>
      <c r="H90" s="15">
        <v>13832.3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5">
        <f>D90+Y97</f>
        <v>31991.8</v>
      </c>
    </row>
    <row r="91" spans="1:25" ht="26.4">
      <c r="A91" s="13" t="s">
        <v>118</v>
      </c>
      <c r="B91" s="14" t="s">
        <v>17</v>
      </c>
      <c r="C91" s="14" t="s">
        <v>17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</row>
    <row r="92" spans="1:25">
      <c r="A92" s="13" t="s">
        <v>119</v>
      </c>
      <c r="B92" s="14" t="s">
        <v>17</v>
      </c>
      <c r="C92" s="14" t="s">
        <v>17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</row>
    <row r="93" spans="1:25" ht="118.8">
      <c r="A93" s="13" t="s">
        <v>120</v>
      </c>
      <c r="B93" s="14" t="s">
        <v>17</v>
      </c>
      <c r="C93" s="14" t="s">
        <v>17</v>
      </c>
      <c r="D93" s="15">
        <f>D94+D95</f>
        <v>5080.6000000000004</v>
      </c>
      <c r="E93" s="15">
        <f t="shared" ref="E93:H93" si="24">E94+E95</f>
        <v>3750.6</v>
      </c>
      <c r="F93" s="15">
        <f t="shared" si="24"/>
        <v>1330</v>
      </c>
      <c r="G93" s="15">
        <f t="shared" si="24"/>
        <v>0</v>
      </c>
      <c r="H93" s="15">
        <f t="shared" si="24"/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</row>
    <row r="94" spans="1:25" ht="26.4">
      <c r="A94" s="11" t="s">
        <v>121</v>
      </c>
      <c r="B94" s="12" t="s">
        <v>38</v>
      </c>
      <c r="C94" s="12" t="s">
        <v>29</v>
      </c>
      <c r="D94" s="1">
        <v>3750.6</v>
      </c>
      <c r="E94" s="1">
        <v>3750.6</v>
      </c>
      <c r="F94" s="1">
        <v>0</v>
      </c>
      <c r="G94" s="1">
        <v>0</v>
      </c>
      <c r="H94" s="1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</row>
    <row r="95" spans="1:25" ht="26.4">
      <c r="A95" s="11" t="s">
        <v>122</v>
      </c>
      <c r="B95" s="12" t="s">
        <v>36</v>
      </c>
      <c r="C95" s="12" t="s">
        <v>24</v>
      </c>
      <c r="D95" s="1">
        <v>1330</v>
      </c>
      <c r="E95" s="1">
        <v>0</v>
      </c>
      <c r="F95" s="1">
        <v>1330</v>
      </c>
      <c r="G95" s="1">
        <v>0</v>
      </c>
      <c r="H95" s="1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</row>
    <row r="96" spans="1:25" ht="26.4">
      <c r="A96" s="13" t="s">
        <v>123</v>
      </c>
      <c r="B96" s="14" t="s">
        <v>17</v>
      </c>
      <c r="C96" s="14" t="s">
        <v>17</v>
      </c>
      <c r="D96" s="15">
        <f>D97+D101</f>
        <v>32932.5</v>
      </c>
      <c r="E96" s="15">
        <f t="shared" ref="E96:H96" si="25">E97+E101</f>
        <v>0</v>
      </c>
      <c r="F96" s="15">
        <f t="shared" si="25"/>
        <v>449.5</v>
      </c>
      <c r="G96" s="15">
        <f t="shared" si="25"/>
        <v>0</v>
      </c>
      <c r="H96" s="15">
        <f t="shared" si="25"/>
        <v>32483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</row>
    <row r="97" spans="1:25" ht="79.2">
      <c r="A97" s="13" t="s">
        <v>124</v>
      </c>
      <c r="B97" s="14" t="s">
        <v>17</v>
      </c>
      <c r="C97" s="14" t="s">
        <v>17</v>
      </c>
      <c r="D97" s="15">
        <f>D98+D99</f>
        <v>1310.9</v>
      </c>
      <c r="E97" s="15">
        <f t="shared" ref="E97:H97" si="26">E98+E99</f>
        <v>0</v>
      </c>
      <c r="F97" s="15">
        <f t="shared" si="26"/>
        <v>0</v>
      </c>
      <c r="G97" s="15">
        <f t="shared" si="26"/>
        <v>0</v>
      </c>
      <c r="H97" s="15">
        <f t="shared" si="26"/>
        <v>1310.9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Y97" s="5">
        <f>E89+F89+G89</f>
        <v>11844.8</v>
      </c>
    </row>
    <row r="98" spans="1:25" ht="26.4">
      <c r="A98" s="11" t="s">
        <v>125</v>
      </c>
      <c r="B98" s="12" t="s">
        <v>24</v>
      </c>
      <c r="C98" s="12" t="s">
        <v>25</v>
      </c>
      <c r="D98" s="1">
        <v>534.20000000000005</v>
      </c>
      <c r="E98" s="1">
        <v>0</v>
      </c>
      <c r="F98" s="1">
        <v>0</v>
      </c>
      <c r="G98" s="1">
        <v>0</v>
      </c>
      <c r="H98" s="1">
        <v>534.20000000000005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</row>
    <row r="99" spans="1:25" ht="39.6">
      <c r="A99" s="11" t="s">
        <v>126</v>
      </c>
      <c r="B99" s="12" t="s">
        <v>56</v>
      </c>
      <c r="C99" s="12" t="s">
        <v>38</v>
      </c>
      <c r="D99" s="1">
        <v>776.7</v>
      </c>
      <c r="E99" s="1">
        <v>0</v>
      </c>
      <c r="F99" s="1">
        <v>0</v>
      </c>
      <c r="G99" s="1">
        <v>0</v>
      </c>
      <c r="H99" s="1">
        <v>776.7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</row>
    <row r="100" spans="1:25" ht="26.4">
      <c r="A100" s="11" t="s">
        <v>127</v>
      </c>
      <c r="B100" s="12" t="s">
        <v>56</v>
      </c>
      <c r="C100" s="12" t="s">
        <v>29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</row>
    <row r="101" spans="1:25" ht="26.4">
      <c r="A101" s="20" t="s">
        <v>128</v>
      </c>
      <c r="B101" s="21" t="s">
        <v>17</v>
      </c>
      <c r="C101" s="21" t="s">
        <v>17</v>
      </c>
      <c r="D101" s="22">
        <v>31621.599999999999</v>
      </c>
      <c r="E101" s="22">
        <v>0</v>
      </c>
      <c r="F101" s="22">
        <v>449.5</v>
      </c>
      <c r="G101" s="22">
        <v>0</v>
      </c>
      <c r="H101" s="22">
        <v>31172.1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</row>
    <row r="102" spans="1:25" ht="105.6">
      <c r="A102" s="23" t="s">
        <v>129</v>
      </c>
      <c r="B102" s="24" t="s">
        <v>130</v>
      </c>
      <c r="C102" s="24" t="s">
        <v>131</v>
      </c>
      <c r="D102" s="25">
        <v>31621.599999999999</v>
      </c>
      <c r="E102" s="25">
        <v>0</v>
      </c>
      <c r="F102" s="25">
        <v>449.5</v>
      </c>
      <c r="G102" s="25">
        <v>0</v>
      </c>
      <c r="H102" s="25">
        <v>31172.1</v>
      </c>
      <c r="I102" s="26">
        <v>0</v>
      </c>
      <c r="J102" s="26">
        <v>0</v>
      </c>
      <c r="K102" s="26">
        <v>0</v>
      </c>
      <c r="L102" s="26">
        <v>0</v>
      </c>
      <c r="M102" s="28" t="s">
        <v>139</v>
      </c>
      <c r="N102" s="19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</row>
    <row r="103" spans="1:25">
      <c r="D103" s="5"/>
    </row>
  </sheetData>
  <mergeCells count="29">
    <mergeCell ref="B10:C10"/>
    <mergeCell ref="W6:W9"/>
    <mergeCell ref="N6:N9"/>
    <mergeCell ref="O6:O9"/>
    <mergeCell ref="P6:P9"/>
    <mergeCell ref="Q6:Q9"/>
    <mergeCell ref="R6:R9"/>
    <mergeCell ref="J4:J9"/>
    <mergeCell ref="K4:K9"/>
    <mergeCell ref="L4:L9"/>
    <mergeCell ref="M4:M9"/>
    <mergeCell ref="N4:R5"/>
    <mergeCell ref="S4:W5"/>
    <mergeCell ref="S6:S9"/>
    <mergeCell ref="T6:T9"/>
    <mergeCell ref="U6:U9"/>
    <mergeCell ref="C4:C9"/>
    <mergeCell ref="B4:B9"/>
    <mergeCell ref="D3:H3"/>
    <mergeCell ref="I3:M3"/>
    <mergeCell ref="N3:W3"/>
    <mergeCell ref="B3:C3"/>
    <mergeCell ref="V6:V9"/>
    <mergeCell ref="D4:D9"/>
    <mergeCell ref="E4:E9"/>
    <mergeCell ref="F4:F9"/>
    <mergeCell ref="G4:G9"/>
    <mergeCell ref="H4:H9"/>
    <mergeCell ref="I4:I9"/>
  </mergeCells>
  <pageMargins left="1.0629921259842521" right="0" top="0.27559055118110237" bottom="0.15748031496062992" header="0" footer="0.15748031496062992"/>
  <pageSetup paperSize="9" scale="45" orientation="landscape" r:id="rId1"/>
  <headerFooter>
    <oddHeader>&amp;C&amp;8&amp;P</oddHeader>
    <evenHeader>&amp;C&amp;8&amp;P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Bud-Vera</cp:lastModifiedBy>
  <cp:lastPrinted>2022-11-15T08:51:40Z</cp:lastPrinted>
  <dcterms:created xsi:type="dcterms:W3CDTF">2022-10-31T08:29:18Z</dcterms:created>
  <dcterms:modified xsi:type="dcterms:W3CDTF">2022-12-20T12:34:38Z</dcterms:modified>
</cp:coreProperties>
</file>