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 3" sheetId="1" r:id="rId1"/>
  </sheets>
  <definedNames>
    <definedName name="_GoBack" localSheetId="0">'Приложение № 3'!#REF!</definedName>
    <definedName name="_xlnm.Print_Titles" localSheetId="0">'Приложение № 3'!$8:$9</definedName>
  </definedNames>
  <calcPr fullCalcOnLoad="1"/>
</workbook>
</file>

<file path=xl/sharedStrings.xml><?xml version="1.0" encoding="utf-8"?>
<sst xmlns="http://schemas.openxmlformats.org/spreadsheetml/2006/main" count="853" uniqueCount="235">
  <si>
    <t>Наименование показателей</t>
  </si>
  <si>
    <t>Глава</t>
  </si>
  <si>
    <t>Целевая статья</t>
  </si>
  <si>
    <t>Вид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</si>
  <si>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</si>
  <si>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</si>
  <si>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</si>
  <si>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экономика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</si>
  <si>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</si>
  <si>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</si>
  <si>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</si>
  <si>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</si>
  <si>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</si>
  <si>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</si>
  <si>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</si>
  <si>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</si>
  <si>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</si>
  <si>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</si>
  <si>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Образование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</si>
  <si>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</si>
  <si>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</si>
  <si>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</si>
  <si>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</si>
  <si>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</si>
  <si>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</si>
  <si>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</si>
  <si>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</si>
  <si>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</si>
  <si>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</si>
  <si>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</si>
  <si>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</si>
  <si>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</si>
  <si>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</si>
  <si>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</si>
  <si>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</si>
  <si>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Жилищное хозяйство</t>
  </si>
  <si>
    <t>Национальная безопасность и правоохранительная деятельность</t>
  </si>
  <si>
    <t>Субсидии некоммерческим организациям</t>
  </si>
  <si>
    <t xml:space="preserve">Культура, кинематография </t>
  </si>
  <si>
    <t>08</t>
  </si>
  <si>
    <t>Культура</t>
  </si>
  <si>
    <t>01</t>
  </si>
  <si>
    <t>Предоставление субсидий бюджетным, автономным учреждениям и иным некоммерческим организациям</t>
  </si>
  <si>
    <t>600</t>
  </si>
  <si>
    <t>Раздел</t>
  </si>
  <si>
    <t>Подраздел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</si>
  <si>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</si>
  <si>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</si>
  <si>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</si>
  <si>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</si>
  <si>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</si>
  <si>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</si>
  <si>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</si>
  <si>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</si>
  <si>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</si>
  <si>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</si>
  <si>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</si>
  <si>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</si>
  <si>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ВСЕГО РАСХОДОВ</t>
  </si>
  <si>
    <t>2023 год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</si>
  <si>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</si>
  <si>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>Расходы на содержание органов местного самоуправления и обеспечение их функций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</si>
  <si>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 ассигнований муниципального дорожного фонда</t>
  </si>
  <si>
    <t xml:space="preserve"> Ремонт и содержание автомобильных дорог общего пользования местного значения, включая  разработку проектной  документации</t>
  </si>
  <si>
    <t>Резервный фонд</t>
  </si>
  <si>
    <t>Осуществление части полномочий по решению вопросов местного значения в соответствии с заключенными соглашениями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</si>
  <si>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Мероприятия в сфере жилищного хозяйства</t>
  </si>
  <si>
    <t>Мероприятия в сфере физической культуры и спорта</t>
  </si>
  <si>
    <t>Осуществление мероприятий в сфере жилищного хозяйства  за счет средств бюджета поселения</t>
  </si>
  <si>
    <t>Уплата взносов на капитальный ремонт общего имущества в многоквартирных домах на счет регионального оператора</t>
  </si>
  <si>
    <t>Осуществление мероприятий в сфере физической культуры и спорта</t>
  </si>
  <si>
    <t xml:space="preserve">Профилактика правонарушений </t>
  </si>
  <si>
    <t>(код целевой статьи с направлением расходов) 72 0 00 80180</t>
  </si>
  <si>
    <t>(код целевой статьи)                                         72 0 00 00000</t>
  </si>
  <si>
    <t>(код целевой статьи с направлением расходов)                    72 0 00 80180</t>
  </si>
  <si>
    <t>Осуществление первичного воинского учета на территориях, где отсутствуют военные комиссариаты</t>
  </si>
  <si>
    <t>(код целевой статьи с кодом подпрограммы и направлением расходов)                    73 0 00 80190</t>
  </si>
  <si>
    <t>(код целевой статьи с кодом подпрограммы и направлением расходов)                           73 0 00 80190</t>
  </si>
  <si>
    <t>(код целевой статьи)                                  65 0 00 00000</t>
  </si>
  <si>
    <t>(код целевой статьи)                                   67 0 00 00000</t>
  </si>
  <si>
    <t>(код целевой статьи с направлением расходов)                       67 0 00 80090</t>
  </si>
  <si>
    <t>(код целевой статьи с направлением расходов)                             67 0 00 80090</t>
  </si>
  <si>
    <t>(код целевой статьи с направлением расходов)                         67 0 00 80090</t>
  </si>
  <si>
    <t>(код целевой статьи с направлением расходов)                      67 0 00 80100</t>
  </si>
  <si>
    <t>(код целевой статьи с направлением расходов)                        67 0 00 80100</t>
  </si>
  <si>
    <t>(код целевой статьи с направлением расходов)                       67 0 00 80100</t>
  </si>
  <si>
    <t>(код целевой статьи с направлением расходов)                    67 0 00 80110</t>
  </si>
  <si>
    <t>(код целевой статьи с направлением расходов)                            67 0 00 80110</t>
  </si>
  <si>
    <t>(код целевой статьи с направлением расходов)                           67 0 00 80110</t>
  </si>
  <si>
    <t>(код целевой статьи)                           71 0 00 00000</t>
  </si>
  <si>
    <t>(код целевой статьи с направлением расходов)                 71 0 00 80170</t>
  </si>
  <si>
    <t>(код целевой статьи с направлением расходов)               71 0 00 80170</t>
  </si>
  <si>
    <t>Осуществление мероприятий,  направленных на снижение числа правонарушений</t>
  </si>
  <si>
    <t>Администрация сельского поселения "Березницкое"  Устьянского муниципального района Архангельской области</t>
  </si>
  <si>
    <t>90 0 0000000</t>
  </si>
  <si>
    <t xml:space="preserve">Обеспечение функционирования Главы муниципального образования и органа местного самоуправления </t>
  </si>
  <si>
    <t>90 1 0000000</t>
  </si>
  <si>
    <t>90 1 0090010</t>
  </si>
  <si>
    <t>Фонд оплатытруда государственных (муниципальных) органов и взносы по обязательному социальному страхованию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</si>
  <si>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</si>
  <si>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Руководство и управление в сфласти субъектов РФ и органов местного самоуправления</t>
  </si>
  <si>
    <t>91 1 0090010</t>
  </si>
  <si>
    <t>Иные выплаты, за исключением фонда оплаты труда государственных (муниципальных) органов , лицам, привлекаемым согласно законодательству для выполнения отдельных полномочий</t>
  </si>
  <si>
    <t>90 2 0000000</t>
  </si>
  <si>
    <t>Центральный аппарат</t>
  </si>
  <si>
    <t>90 2 0090010</t>
  </si>
  <si>
    <t>Иные выплаты персоналу государственных (муниципальных) органов, за исключением фонда труда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</si>
  <si>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</si>
  <si>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</si>
  <si>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</si>
  <si>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</si>
  <si>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94 0 0000000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</si>
  <si>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</si>
  <si>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94 0 0092010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</si>
  <si>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</si>
  <si>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93 0 0000000</t>
  </si>
  <si>
    <t>93 0 0091400</t>
  </si>
  <si>
    <t>Резервные фонды местных администраций</t>
  </si>
  <si>
    <t>60 0 0000000</t>
  </si>
  <si>
    <t>Расходы в области мобилизационной и вневойсковой подготовки</t>
  </si>
  <si>
    <t>60 0 0051180</t>
  </si>
  <si>
    <t>97 0 0000000</t>
  </si>
  <si>
    <t>Расходы в области жилищно-коммунального хозяйства</t>
  </si>
  <si>
    <t>97 2 0000000</t>
  </si>
  <si>
    <t>Расходы в области коммунального хозяйства</t>
  </si>
  <si>
    <t>97 2 0083140</t>
  </si>
  <si>
    <t>98 0 0000000</t>
  </si>
  <si>
    <t>Доплаты к пенсиям, дополнительное пенсионное обеспечение</t>
  </si>
  <si>
    <t>98 0 0091700</t>
  </si>
  <si>
    <t>Иные пенсии, социальные доплаты к пенсиям</t>
  </si>
  <si>
    <t>Социальное обеспечение населения</t>
  </si>
  <si>
    <t>99 0 0000000</t>
  </si>
  <si>
    <t>Социальные выплаты населению</t>
  </si>
  <si>
    <t xml:space="preserve">Социальная выплаты в части исполнения публичных нормативных обязательств </t>
  </si>
  <si>
    <t>99 0 0098800</t>
  </si>
  <si>
    <t>97 3 0000000</t>
  </si>
  <si>
    <t>Расходы в области благоустройства</t>
  </si>
  <si>
    <t>97 3 0091610</t>
  </si>
  <si>
    <t>Уличное освещение</t>
  </si>
  <si>
    <t>97 3 0091650</t>
  </si>
  <si>
    <t>Мероприятия, направленные на реализацию проектов по ТОСам</t>
  </si>
  <si>
    <t>91 0 0000000</t>
  </si>
  <si>
    <t>Сумма,  руб.</t>
  </si>
  <si>
    <t>Обеспечение проведения выборов и референдумов</t>
  </si>
  <si>
    <t>92 0 0000000</t>
  </si>
  <si>
    <t>Проведение выборов Главы мунципального образования и депутатов в Совет депутатов муниципального образования</t>
  </si>
  <si>
    <t>92 2 0000000</t>
  </si>
  <si>
    <t>Проведение выборов депутатов в Совет депутатов мунципального образования</t>
  </si>
  <si>
    <t>92 2 0096116</t>
  </si>
  <si>
    <t>Проведение выборов</t>
  </si>
  <si>
    <t>Специальные  расходы</t>
  </si>
  <si>
    <t>Прочие мероприятия по благоустройству городских округов и поселений</t>
  </si>
  <si>
    <t>05 0 0000000</t>
  </si>
  <si>
    <t>05 2 0000000</t>
  </si>
  <si>
    <t>05 2 0090010</t>
  </si>
  <si>
    <t>Мероприятия в сфере обеспечения пожарной безопасности, осуществляемые муниципальными органами</t>
  </si>
  <si>
    <t>Обеспечение противопожарной безопасности</t>
  </si>
  <si>
    <t>04 0 0000000</t>
  </si>
  <si>
    <t>04 0 0091510</t>
  </si>
  <si>
    <t>Мероприятия по поддержке субъектов малого и среднего предпринимательства</t>
  </si>
  <si>
    <t>09 0 0000000</t>
  </si>
  <si>
    <t>07 0 0000000</t>
  </si>
  <si>
    <t>07 0 0097800</t>
  </si>
  <si>
    <t>09 0 0097700</t>
  </si>
  <si>
    <t>Прочие мероприятия по благоустройству</t>
  </si>
  <si>
    <t>06 0 0000000</t>
  </si>
  <si>
    <t>06 3 0000000</t>
  </si>
  <si>
    <t>06 3 0091640</t>
  </si>
  <si>
    <t>1.Муниципальная программа "Развитие молодежной политики на территориии сельского поселения"Березницкое" на 2021-2023 годы"</t>
  </si>
  <si>
    <t>Мероприятия с  детьми и молодежью</t>
  </si>
  <si>
    <t>02 0 0000000</t>
  </si>
  <si>
    <t>02 0 0092020</t>
  </si>
  <si>
    <t>8.Муниципальная программа "Развитие культуры на территории сельского поселения "Березницкое" на 2021-2023гг"</t>
  </si>
  <si>
    <t>Обеспечение деятельности автономных учреждений</t>
  </si>
  <si>
    <t>Субсидии автономным учреждениям</t>
  </si>
  <si>
    <t>620</t>
  </si>
  <si>
    <t>10 0 0000000</t>
  </si>
  <si>
    <t>10 0 0090111</t>
  </si>
  <si>
    <t>Мероприятия, направленные на развитие массового спорта</t>
  </si>
  <si>
    <t>03 0 0000000</t>
  </si>
  <si>
    <t>03 0 0092030</t>
  </si>
  <si>
    <t xml:space="preserve">Передача полномочий в рамках организации в границах поселений электро, -тепло, газо-и водоснабжения населения, водоотведения, снабжения </t>
  </si>
  <si>
    <t>95 0 0000000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</si>
  <si>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</si>
  <si>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Содержание, капитальный ремонт, ремонт и обустройство автомобильных дорог  вне границ населенных пунктов за счет средств  муниципального дорожного фонда </t>
  </si>
  <si>
    <t>95 0 0083092</t>
  </si>
  <si>
    <t>95 0 0083091</t>
  </si>
  <si>
    <t xml:space="preserve">Содержание кладбищ </t>
  </si>
  <si>
    <t>90 2 0078793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</si>
  <si>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</si>
  <si>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97 3 0091640</t>
  </si>
  <si>
    <t>97 3 0083160</t>
  </si>
  <si>
    <t>Другие вопросы в области социальной политики</t>
  </si>
  <si>
    <t>Муниципальная программа "Развитие малого и среднего предпринимательства в сельском поселении "Березницкое" на 2022-2024гг"</t>
  </si>
  <si>
    <t>88 0 000000</t>
  </si>
  <si>
    <t>88 0 0090111</t>
  </si>
  <si>
    <t>01 0 0000000</t>
  </si>
  <si>
    <t>01 0 0093020</t>
  </si>
  <si>
    <t>Обеспечение деятельности муниципальных учреждений</t>
  </si>
  <si>
    <t>Муниципальная программа " Консультационно-информационная поддержка, граждан проживающих на территории сельского поселения  "Березницкое" на 2022-2024 годы"</t>
  </si>
  <si>
    <t>Муниципальная программа "Обеспечение пожарной безопасности на территории сельского поселения "Березницкое" на 2022-2024 годы"</t>
  </si>
  <si>
    <t>Мероприятия, направленные на развитие сельскохозяйственного производства, малого и среднего предпринимательства</t>
  </si>
  <si>
    <t>Муниципальная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 "Березницкое" на 2022-2024 годы"</t>
  </si>
  <si>
    <t>Муниципальная программа "Благоустройство территории сельского поселения "Березницкое" на 2022-2024 годы"</t>
  </si>
  <si>
    <t>Муниципальная программа "Связь поколений на территории сельского поселения "Березницкое" на 2022-2024 годы"</t>
  </si>
  <si>
    <t>2.Муниципальная программа "Развитие масового спорта на территории сельского поселения "Березницкое" на 2021-2023 годы"</t>
  </si>
  <si>
    <t>Мероприятия, связванные с общественными организациями</t>
  </si>
  <si>
    <t xml:space="preserve">Обеспечение функционирования Главы сельского поселения и органа местного самоуправления </t>
  </si>
  <si>
    <t>Обеспечение функционирования Главы сельского поселения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</si>
  <si>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</si>
  <si>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94 0 0093010</t>
  </si>
  <si>
    <t>91 2 0000000</t>
  </si>
  <si>
    <t>Депутаты представительного органа муниципального образования</t>
  </si>
  <si>
    <t>91 2 0090010</t>
  </si>
  <si>
    <t>Мероприятия, связанные с другими общегосударственными вопросами</t>
  </si>
  <si>
    <t>Расходы, направленные на исполнение исполнительных листов</t>
  </si>
  <si>
    <t>89 0 0000000</t>
  </si>
  <si>
    <t>89 0 0092110</t>
  </si>
  <si>
    <t>Исполнение судебных актов</t>
  </si>
  <si>
    <t>Развитие территориального общественного самоуправления Архангельской области</t>
  </si>
  <si>
    <t>04 0 0091650</t>
  </si>
  <si>
    <t>06 3 00S8420</t>
  </si>
  <si>
    <t>Повышение средней заработной платы работников мунципальных учреждений культуры в целях реализации Указа Президента РФ от 07 мая 2012 года № 597 "О мероприятиях по реализации государственной политики"</t>
  </si>
  <si>
    <t>10 0 00S8310</t>
  </si>
  <si>
    <t xml:space="preserve"> </t>
  </si>
  <si>
    <t>04 0 00S8420</t>
  </si>
  <si>
    <t>Публичные нормативные выплаты гражданам несоциального характера</t>
  </si>
  <si>
    <t xml:space="preserve">90200S6450 </t>
  </si>
  <si>
    <t>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Устьянского муниципального района Архангельской области и поселений Устьянского муниципального района Архангельской области вследствие создания Устьянского муниципального округа Архангельской области</t>
  </si>
  <si>
    <t>Утверждено</t>
  </si>
  <si>
    <t>Исполнено</t>
  </si>
  <si>
    <t xml:space="preserve">Отчет по ведомственной структуре расходов  бюджета сельского поселения "Березницкое" Устьянского муниципального района Архангельской области                                                                                                                         за 2022 год </t>
  </si>
  <si>
    <t>Приложение №3</t>
  </si>
  <si>
    <t>к решению сессии первого созыва Собрания депутатов Устьянского муниципального округа</t>
  </si>
  <si>
    <t>№ 121 от 22 июня 2023года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</si>
</sst>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]000;[&lt;=9999]000\-00;000\-0000"/>
    <numFmt numFmtId="165" formatCode="0000"/>
    <numFmt numFmtId="166" formatCode="0#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left" vertical="center" indent="1"/>
    </xf>
    <xf numFmtId="49" fontId="44" fillId="0" borderId="0" xfId="0" applyNumberFormat="1" applyFont="1" applyFill="1" applyAlignment="1">
      <alignment horizontal="left" vertical="center" indent="1"/>
    </xf>
    <xf numFmtId="0" fontId="4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44" fillId="0" borderId="0" xfId="0" applyNumberFormat="1" applyFont="1" applyFill="1" applyAlignment="1">
      <alignment/>
    </xf>
    <xf numFmtId="167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horizontal="center"/>
    </xf>
    <xf numFmtId="167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8" fillId="33" borderId="16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44" fillId="0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4" fontId="46" fillId="0" borderId="19" xfId="0" applyNumberFormat="1" applyFont="1" applyFill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/>
    </xf>
    <xf numFmtId="4" fontId="4" fillId="33" borderId="20" xfId="0" applyNumberFormat="1" applyFont="1" applyFill="1" applyBorder="1" applyAlignment="1">
      <alignment horizontal="right" vertical="center"/>
    </xf>
    <xf numFmtId="4" fontId="4" fillId="33" borderId="24" xfId="0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8" fillId="33" borderId="26" xfId="0" applyNumberFormat="1" applyFont="1" applyFill="1" applyBorder="1" applyAlignment="1">
      <alignment horizontal="right"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165" fontId="48" fillId="0" borderId="11" xfId="0" applyNumberFormat="1" applyFont="1" applyFill="1" applyBorder="1" applyAlignment="1">
      <alignment horizontal="center" vertical="center"/>
    </xf>
    <xf numFmtId="166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166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3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164" fontId="3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164" fontId="3" fillId="33" borderId="1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166" fontId="5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left" vertical="center" wrapText="1"/>
    </xf>
    <xf numFmtId="164" fontId="48" fillId="33" borderId="12" xfId="0" applyNumberFormat="1" applyFont="1" applyFill="1" applyBorder="1" applyAlignment="1">
      <alignment horizontal="center" vertical="center"/>
    </xf>
    <xf numFmtId="166" fontId="49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/>
    </xf>
    <xf numFmtId="164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164" fontId="3" fillId="33" borderId="18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66" fontId="5" fillId="33" borderId="14" xfId="0" applyNumberFormat="1" applyFont="1" applyFill="1" applyBorder="1" applyAlignment="1">
      <alignment horizontal="center" vertic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164" fontId="4" fillId="33" borderId="16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66" fontId="6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166" fontId="5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justify"/>
    </xf>
    <xf numFmtId="0" fontId="48" fillId="33" borderId="11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left" vertical="center" wrapText="1"/>
    </xf>
    <xf numFmtId="164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53"/>
  <sheetViews>
    <sheetView tabSelected="1" view="pageBreakPreview" zoomScale="108" zoomScaleSheetLayoutView="108" workbookViewId="0" topLeftCell="A73">
      <selection activeCell="K5" sqref="K5"/>
    </sheetView>
  </sheetViews>
  <sheetFormatPr defaultColWidth="9.140625" defaultRowHeight="15"/>
  <cols>
    <col min="1" max="1" width="33.28125" style="2" customWidth="1"/>
    <col min="2" max="2" width="5.7109375" style="2" customWidth="1"/>
    <col min="3" max="3" width="5.57421875" style="12" customWidth="1"/>
    <col min="4" max="4" width="5.57421875" style="2" customWidth="1"/>
    <col min="5" max="5" width="14.7109375" style="2" customWidth="1"/>
    <col min="6" max="6" width="6.28125" style="2" customWidth="1"/>
    <col min="7" max="7" width="14.140625" style="2" customWidth="1"/>
    <col min="8" max="8" width="14.57421875" style="2" hidden="1" customWidth="1"/>
    <col min="9" max="9" width="17.57421875" style="2" customWidth="1"/>
    <col min="10" max="10" width="11.7109375" style="2" customWidth="1"/>
    <col min="11" max="11" width="14.57421875" style="2" customWidth="1"/>
    <col min="12" max="13" width="14.8515625" style="2" bestFit="1" customWidth="1"/>
    <col min="14" max="16384" width="9.140625" style="2" customWidth="1"/>
  </cols>
  <sheetData>
    <row r="1" spans="2:9" ht="14.25" customHeight="1">
      <c r="B1" s="3"/>
      <c r="C1" s="4"/>
      <c r="D1" s="3"/>
      <c r="E1" s="3"/>
      <c r="F1" s="3"/>
      <c r="G1" s="188" t="s">
        <v>232</v>
      </c>
      <c r="H1" s="188"/>
      <c r="I1" s="188"/>
    </row>
    <row r="2" spans="2:9" ht="48" customHeight="1">
      <c r="B2" s="3"/>
      <c r="C2" s="4"/>
      <c r="D2" s="3"/>
      <c r="E2" s="3"/>
      <c r="F2" s="188" t="s">
        <v>233</v>
      </c>
      <c r="G2" s="188"/>
      <c r="H2" s="188"/>
      <c r="I2" s="188"/>
    </row>
    <row r="3" spans="2:9" ht="25.5" customHeight="1">
      <c r="B3" s="3"/>
      <c r="C3" s="4"/>
      <c r="D3" s="3"/>
      <c r="E3" s="3"/>
      <c r="F3" s="188" t="s">
        <v>234</v>
      </c>
      <c r="G3" s="188"/>
      <c r="H3" s="188"/>
      <c r="I3" s="188"/>
    </row>
    <row r="4" spans="2:9" ht="30" customHeight="1" hidden="1">
      <c r="B4" s="5"/>
      <c r="C4" s="6"/>
      <c r="D4" s="5"/>
      <c r="E4" s="1"/>
      <c r="F4" s="189"/>
      <c r="G4" s="189"/>
      <c r="H4" s="189"/>
      <c r="I4" s="189"/>
    </row>
    <row r="5" spans="2:9" ht="15.75">
      <c r="B5" s="5"/>
      <c r="C5" s="6"/>
      <c r="D5" s="5"/>
      <c r="E5" s="1"/>
      <c r="F5" s="7"/>
      <c r="G5" s="8"/>
      <c r="H5" s="8"/>
      <c r="I5" s="8"/>
    </row>
    <row r="6" spans="1:9" ht="66" customHeight="1">
      <c r="A6" s="183" t="s">
        <v>231</v>
      </c>
      <c r="B6" s="183"/>
      <c r="C6" s="183"/>
      <c r="D6" s="183"/>
      <c r="E6" s="183"/>
      <c r="F6" s="183"/>
      <c r="G6" s="183"/>
      <c r="H6" s="183"/>
      <c r="I6" s="183"/>
    </row>
    <row r="7" spans="1:9" ht="25.5" customHeight="1" hidden="1">
      <c r="A7" s="187"/>
      <c r="B7" s="187"/>
      <c r="C7" s="187"/>
      <c r="D7" s="187"/>
      <c r="E7" s="187"/>
      <c r="F7" s="187"/>
      <c r="G7" s="187"/>
      <c r="H7" s="187"/>
      <c r="I7" s="187"/>
    </row>
    <row r="8" spans="1:9" ht="16.5" customHeight="1">
      <c r="A8" s="184" t="s">
        <v>0</v>
      </c>
      <c r="B8" s="185" t="s">
        <v>1</v>
      </c>
      <c r="C8" s="186" t="s">
        <v>44</v>
      </c>
      <c r="D8" s="184" t="s">
        <v>45</v>
      </c>
      <c r="E8" s="184" t="s">
        <v>2</v>
      </c>
      <c r="F8" s="184" t="s">
        <v>3</v>
      </c>
      <c r="G8" s="185" t="s">
        <v>142</v>
      </c>
      <c r="H8" s="185"/>
      <c r="I8" s="185"/>
    </row>
    <row r="9" spans="1:10" ht="38.25" customHeight="1">
      <c r="A9" s="184"/>
      <c r="B9" s="185"/>
      <c r="C9" s="186"/>
      <c r="D9" s="184"/>
      <c r="E9" s="184"/>
      <c r="F9" s="184"/>
      <c r="G9" s="72" t="s">
        <v>229</v>
      </c>
      <c r="H9" s="73" t="s">
        <v>59</v>
      </c>
      <c r="I9" s="72" t="s">
        <v>230</v>
      </c>
      <c r="J9" s="9"/>
    </row>
    <row r="10" spans="1:10" ht="63" customHeight="1">
      <c r="A10" s="74" t="s">
        <v>93</v>
      </c>
      <c r="B10" s="75">
        <v>804</v>
      </c>
      <c r="C10" s="76"/>
      <c r="D10" s="77"/>
      <c r="E10" s="78"/>
      <c r="F10" s="79"/>
      <c r="G10" s="19">
        <f>G11+G101+G148+G216+G113+G128+G195+G202+G233</f>
        <v>23902638.840000004</v>
      </c>
      <c r="H10" s="46">
        <f>H11+H101+H148+H216+H113+H128+H195+H202+H233</f>
        <v>17253066.32</v>
      </c>
      <c r="I10" s="19">
        <f>I11+I101+I148+I216+I113+I128+I195+I202+I233</f>
        <v>23777069.049999997</v>
      </c>
      <c r="J10" s="1"/>
    </row>
    <row r="11" spans="1:11" ht="32.25" customHeight="1">
      <c r="A11" s="74" t="s">
        <v>4</v>
      </c>
      <c r="B11" s="75">
        <v>804</v>
      </c>
      <c r="C11" s="80" t="s">
        <v>41</v>
      </c>
      <c r="D11" s="80" t="s">
        <v>46</v>
      </c>
      <c r="E11" s="81"/>
      <c r="F11" s="82"/>
      <c r="G11" s="20">
        <f>G12+G20+G29+G69+G74+G84+G95</f>
        <v>9278519.08</v>
      </c>
      <c r="H11" s="47">
        <f>H12+H20+H29+H69+H74+H84</f>
        <v>5689219.84</v>
      </c>
      <c r="I11" s="20">
        <f>I12+I20+I29+I69+I74+I84+I95</f>
        <v>9272841.319999998</v>
      </c>
      <c r="J11" s="10"/>
      <c r="K11" s="42"/>
    </row>
    <row r="12" spans="1:12" ht="57">
      <c r="A12" s="83" t="s">
        <v>29</v>
      </c>
      <c r="B12" s="84">
        <v>804</v>
      </c>
      <c r="C12" s="85" t="s">
        <v>41</v>
      </c>
      <c r="D12" s="85" t="s">
        <v>47</v>
      </c>
      <c r="E12" s="86"/>
      <c r="F12" s="87"/>
      <c r="G12" s="21">
        <f aca="true" t="shared" si="0" ref="G12:I16">G13</f>
        <v>1255903.19</v>
      </c>
      <c r="H12" s="48">
        <f t="shared" si="0"/>
        <v>1142114</v>
      </c>
      <c r="I12" s="21">
        <f t="shared" si="0"/>
        <v>1255903.19</v>
      </c>
      <c r="J12" s="15"/>
      <c r="K12" s="16"/>
      <c r="L12" s="42"/>
    </row>
    <row r="13" spans="1:11" ht="30">
      <c r="A13" s="88" t="s">
        <v>208</v>
      </c>
      <c r="B13" s="89">
        <v>804</v>
      </c>
      <c r="C13" s="90" t="s">
        <v>41</v>
      </c>
      <c r="D13" s="90" t="s">
        <v>47</v>
      </c>
      <c r="E13" s="91" t="s">
        <v>94</v>
      </c>
      <c r="F13" s="92"/>
      <c r="G13" s="22">
        <f t="shared" si="0"/>
        <v>1255903.19</v>
      </c>
      <c r="H13" s="49">
        <f t="shared" si="0"/>
        <v>1142114</v>
      </c>
      <c r="I13" s="21">
        <v>1255903.19</v>
      </c>
      <c r="J13" s="15"/>
      <c r="K13" s="16"/>
    </row>
    <row r="14" spans="1:11" ht="45">
      <c r="A14" s="93" t="s">
        <v>207</v>
      </c>
      <c r="B14" s="94">
        <v>804</v>
      </c>
      <c r="C14" s="95" t="s">
        <v>41</v>
      </c>
      <c r="D14" s="95" t="s">
        <v>47</v>
      </c>
      <c r="E14" s="96" t="s">
        <v>96</v>
      </c>
      <c r="F14" s="97"/>
      <c r="G14" s="23">
        <f t="shared" si="0"/>
        <v>1255903.19</v>
      </c>
      <c r="H14" s="50">
        <f t="shared" si="0"/>
        <v>1142114</v>
      </c>
      <c r="I14" s="21">
        <f t="shared" si="0"/>
        <v>1255903.19</v>
      </c>
      <c r="J14" s="15"/>
      <c r="K14" s="16"/>
    </row>
    <row r="15" spans="1:11" ht="49.5" customHeight="1">
      <c r="A15" s="98" t="s">
        <v>61</v>
      </c>
      <c r="B15" s="94">
        <v>804</v>
      </c>
      <c r="C15" s="95" t="s">
        <v>41</v>
      </c>
      <c r="D15" s="95" t="s">
        <v>47</v>
      </c>
      <c r="E15" s="96" t="s">
        <v>97</v>
      </c>
      <c r="F15" s="97"/>
      <c r="G15" s="23">
        <f t="shared" si="0"/>
        <v>1255903.19</v>
      </c>
      <c r="H15" s="50">
        <f t="shared" si="0"/>
        <v>1142114</v>
      </c>
      <c r="I15" s="21">
        <f t="shared" si="0"/>
        <v>1255903.19</v>
      </c>
      <c r="J15" s="15"/>
      <c r="K15" s="16"/>
    </row>
    <row r="16" spans="1:11" ht="127.5" customHeight="1">
      <c r="A16" s="98" t="s">
        <v>14</v>
      </c>
      <c r="B16" s="94">
        <v>804</v>
      </c>
      <c r="C16" s="95" t="s">
        <v>41</v>
      </c>
      <c r="D16" s="95" t="s">
        <v>47</v>
      </c>
      <c r="E16" s="96" t="s">
        <v>97</v>
      </c>
      <c r="F16" s="99">
        <v>100</v>
      </c>
      <c r="G16" s="24">
        <f t="shared" si="0"/>
        <v>1255903.19</v>
      </c>
      <c r="H16" s="51">
        <f t="shared" si="0"/>
        <v>1142114</v>
      </c>
      <c r="I16" s="27">
        <f t="shared" si="0"/>
        <v>1255903.19</v>
      </c>
      <c r="J16" s="17"/>
      <c r="K16" s="16"/>
    </row>
    <row r="17" spans="1:11" ht="50.25" customHeight="1">
      <c r="A17" s="100" t="s">
        <v>15</v>
      </c>
      <c r="B17" s="101">
        <v>804</v>
      </c>
      <c r="C17" s="102" t="s">
        <v>41</v>
      </c>
      <c r="D17" s="102" t="s">
        <v>47</v>
      </c>
      <c r="E17" s="96" t="s">
        <v>97</v>
      </c>
      <c r="F17" s="103">
        <v>120</v>
      </c>
      <c r="G17" s="25">
        <f>1142114+111320.24+2468.95</f>
        <v>1255903.19</v>
      </c>
      <c r="H17" s="52">
        <v>1142114</v>
      </c>
      <c r="I17" s="27">
        <v>1255903.19</v>
      </c>
      <c r="J17" s="17"/>
      <c r="K17" s="16"/>
    </row>
    <row r="18" spans="1:11" ht="66" customHeight="1" hidden="1">
      <c r="A18" s="104" t="s">
        <v>98</v>
      </c>
      <c r="B18" s="101">
        <v>804</v>
      </c>
      <c r="C18" s="102" t="s">
        <v>41</v>
      </c>
      <c r="D18" s="102" t="s">
        <v>47</v>
      </c>
      <c r="E18" s="96" t="s">
        <v>97</v>
      </c>
      <c r="F18" s="103">
        <v>121</v>
      </c>
      <c r="G18" s="25">
        <v>657472</v>
      </c>
      <c r="H18" s="52">
        <v>657472</v>
      </c>
      <c r="I18" s="27">
        <v>657472</v>
      </c>
      <c r="J18" s="17"/>
      <c r="K18" s="16"/>
    </row>
    <row r="19" spans="1:11" ht="90" hidden="1">
      <c r="A19" s="100" t="s">
        <v>99</v>
      </c>
      <c r="B19" s="101">
        <v>804</v>
      </c>
      <c r="C19" s="102" t="s">
        <v>41</v>
      </c>
      <c r="D19" s="102" t="s">
        <v>47</v>
      </c>
      <c r="E19" s="96" t="s">
        <v>97</v>
      </c>
      <c r="F19" s="103">
        <v>129</v>
      </c>
      <c r="G19" s="26">
        <v>198556</v>
      </c>
      <c r="H19" s="53">
        <v>198556</v>
      </c>
      <c r="I19" s="27">
        <v>198556</v>
      </c>
      <c r="J19" s="17"/>
      <c r="K19" s="16"/>
    </row>
    <row r="20" spans="1:11" ht="85.5" hidden="1">
      <c r="A20" s="105" t="s">
        <v>60</v>
      </c>
      <c r="B20" s="84">
        <v>804</v>
      </c>
      <c r="C20" s="85" t="s">
        <v>41</v>
      </c>
      <c r="D20" s="85" t="s">
        <v>48</v>
      </c>
      <c r="E20" s="86"/>
      <c r="F20" s="106"/>
      <c r="G20" s="27">
        <f aca="true" t="shared" si="1" ref="G20:I24">G21</f>
        <v>0</v>
      </c>
      <c r="H20" s="54">
        <f t="shared" si="1"/>
        <v>60000</v>
      </c>
      <c r="I20" s="27">
        <f t="shared" si="1"/>
        <v>0</v>
      </c>
      <c r="J20" s="17"/>
      <c r="K20" s="16"/>
    </row>
    <row r="21" spans="1:11" ht="45" hidden="1">
      <c r="A21" s="88" t="s">
        <v>100</v>
      </c>
      <c r="B21" s="89">
        <v>804</v>
      </c>
      <c r="C21" s="90" t="s">
        <v>41</v>
      </c>
      <c r="D21" s="90" t="s">
        <v>48</v>
      </c>
      <c r="E21" s="91" t="s">
        <v>141</v>
      </c>
      <c r="F21" s="107"/>
      <c r="G21" s="28">
        <f t="shared" si="1"/>
        <v>0</v>
      </c>
      <c r="H21" s="55">
        <f t="shared" si="1"/>
        <v>60000</v>
      </c>
      <c r="I21" s="27">
        <f t="shared" si="1"/>
        <v>0</v>
      </c>
      <c r="J21" s="17"/>
      <c r="K21" s="16"/>
    </row>
    <row r="22" spans="1:11" ht="45" hidden="1">
      <c r="A22" s="93" t="s">
        <v>212</v>
      </c>
      <c r="B22" s="94">
        <v>804</v>
      </c>
      <c r="C22" s="95" t="s">
        <v>41</v>
      </c>
      <c r="D22" s="95" t="s">
        <v>48</v>
      </c>
      <c r="E22" s="96" t="s">
        <v>211</v>
      </c>
      <c r="F22" s="99"/>
      <c r="G22" s="24">
        <f t="shared" si="1"/>
        <v>0</v>
      </c>
      <c r="H22" s="51">
        <f t="shared" si="1"/>
        <v>60000</v>
      </c>
      <c r="I22" s="27">
        <f t="shared" si="1"/>
        <v>0</v>
      </c>
      <c r="J22" s="17"/>
      <c r="K22" s="16"/>
    </row>
    <row r="23" spans="1:11" ht="48.75" customHeight="1" hidden="1">
      <c r="A23" s="98" t="s">
        <v>61</v>
      </c>
      <c r="B23" s="94">
        <v>804</v>
      </c>
      <c r="C23" s="95" t="s">
        <v>41</v>
      </c>
      <c r="D23" s="95" t="s">
        <v>48</v>
      </c>
      <c r="E23" s="96" t="s">
        <v>213</v>
      </c>
      <c r="F23" s="99"/>
      <c r="G23" s="24">
        <f>G24+G27</f>
        <v>0</v>
      </c>
      <c r="H23" s="51">
        <f>H24+H27</f>
        <v>60000</v>
      </c>
      <c r="I23" s="27">
        <f>I24+I27</f>
        <v>0</v>
      </c>
      <c r="J23" s="17"/>
      <c r="K23" s="16"/>
    </row>
    <row r="24" spans="1:11" ht="120" hidden="1">
      <c r="A24" s="98" t="s">
        <v>14</v>
      </c>
      <c r="B24" s="94">
        <v>804</v>
      </c>
      <c r="C24" s="95" t="s">
        <v>41</v>
      </c>
      <c r="D24" s="95" t="s">
        <v>48</v>
      </c>
      <c r="E24" s="96" t="s">
        <v>213</v>
      </c>
      <c r="F24" s="97">
        <v>100</v>
      </c>
      <c r="G24" s="23">
        <f t="shared" si="1"/>
        <v>0</v>
      </c>
      <c r="H24" s="50">
        <f t="shared" si="1"/>
        <v>10000</v>
      </c>
      <c r="I24" s="21">
        <f t="shared" si="1"/>
        <v>0</v>
      </c>
      <c r="J24" s="17"/>
      <c r="K24" s="16"/>
    </row>
    <row r="25" spans="1:11" ht="45" hidden="1">
      <c r="A25" s="100" t="s">
        <v>15</v>
      </c>
      <c r="B25" s="101">
        <v>804</v>
      </c>
      <c r="C25" s="102" t="s">
        <v>41</v>
      </c>
      <c r="D25" s="102" t="s">
        <v>48</v>
      </c>
      <c r="E25" s="96" t="s">
        <v>213</v>
      </c>
      <c r="F25" s="103">
        <v>120</v>
      </c>
      <c r="G25" s="29">
        <f>10000-10000</f>
        <v>0</v>
      </c>
      <c r="H25" s="56">
        <v>10000</v>
      </c>
      <c r="I25" s="21">
        <v>0</v>
      </c>
      <c r="J25" s="17"/>
      <c r="K25" s="16"/>
    </row>
    <row r="26" spans="1:11" ht="105" hidden="1">
      <c r="A26" s="100" t="s">
        <v>102</v>
      </c>
      <c r="B26" s="101">
        <v>804</v>
      </c>
      <c r="C26" s="102" t="s">
        <v>41</v>
      </c>
      <c r="D26" s="102" t="s">
        <v>48</v>
      </c>
      <c r="E26" s="96" t="s">
        <v>101</v>
      </c>
      <c r="F26" s="103">
        <v>123</v>
      </c>
      <c r="G26" s="26">
        <f>68710-14650</f>
        <v>54060</v>
      </c>
      <c r="H26" s="53">
        <f>68710-14650</f>
        <v>54060</v>
      </c>
      <c r="I26" s="27">
        <f>68710-14650</f>
        <v>54060</v>
      </c>
      <c r="J26" s="17"/>
      <c r="K26" s="16"/>
    </row>
    <row r="27" spans="1:11" ht="45" hidden="1">
      <c r="A27" s="93" t="s">
        <v>33</v>
      </c>
      <c r="B27" s="94">
        <v>804</v>
      </c>
      <c r="C27" s="95" t="s">
        <v>41</v>
      </c>
      <c r="D27" s="95" t="s">
        <v>48</v>
      </c>
      <c r="E27" s="96" t="s">
        <v>213</v>
      </c>
      <c r="F27" s="99">
        <v>200</v>
      </c>
      <c r="G27" s="24">
        <f>G28</f>
        <v>0</v>
      </c>
      <c r="H27" s="51">
        <f>H28</f>
        <v>50000</v>
      </c>
      <c r="I27" s="27">
        <f>I28</f>
        <v>0</v>
      </c>
      <c r="J27" s="17"/>
      <c r="K27" s="16"/>
    </row>
    <row r="28" spans="1:11" ht="60" hidden="1">
      <c r="A28" s="93" t="s">
        <v>32</v>
      </c>
      <c r="B28" s="94">
        <v>804</v>
      </c>
      <c r="C28" s="95" t="s">
        <v>41</v>
      </c>
      <c r="D28" s="95" t="s">
        <v>48</v>
      </c>
      <c r="E28" s="96" t="s">
        <v>213</v>
      </c>
      <c r="F28" s="99">
        <v>240</v>
      </c>
      <c r="G28" s="24">
        <f>50000-50000</f>
        <v>0</v>
      </c>
      <c r="H28" s="51">
        <v>50000</v>
      </c>
      <c r="I28" s="27">
        <v>0</v>
      </c>
      <c r="J28" s="17"/>
      <c r="K28" s="16"/>
    </row>
    <row r="29" spans="1:11" ht="114">
      <c r="A29" s="83" t="s">
        <v>5</v>
      </c>
      <c r="B29" s="108">
        <v>804</v>
      </c>
      <c r="C29" s="85" t="s">
        <v>41</v>
      </c>
      <c r="D29" s="85" t="s">
        <v>49</v>
      </c>
      <c r="E29" s="86"/>
      <c r="F29" s="87"/>
      <c r="G29" s="21">
        <f>G30+G35+G64</f>
        <v>7759701.600000001</v>
      </c>
      <c r="H29" s="48">
        <f>H30+H35+H64</f>
        <v>4472556.84</v>
      </c>
      <c r="I29" s="21">
        <f>I30+I35+I64</f>
        <v>7754023.84</v>
      </c>
      <c r="J29" s="17"/>
      <c r="K29" s="43"/>
    </row>
    <row r="30" spans="1:11" ht="75">
      <c r="A30" s="109" t="s">
        <v>199</v>
      </c>
      <c r="B30" s="110">
        <v>804</v>
      </c>
      <c r="C30" s="111" t="s">
        <v>41</v>
      </c>
      <c r="D30" s="111" t="s">
        <v>49</v>
      </c>
      <c r="E30" s="112" t="s">
        <v>152</v>
      </c>
      <c r="F30" s="113"/>
      <c r="G30" s="30">
        <f aca="true" t="shared" si="2" ref="G30:I33">G31</f>
        <v>14496.2</v>
      </c>
      <c r="H30" s="57">
        <f t="shared" si="2"/>
        <v>20000</v>
      </c>
      <c r="I30" s="21">
        <f t="shared" si="2"/>
        <v>14496.2</v>
      </c>
      <c r="J30" s="17"/>
      <c r="K30" s="16"/>
    </row>
    <row r="31" spans="1:11" ht="15.75">
      <c r="A31" s="114" t="s">
        <v>104</v>
      </c>
      <c r="B31" s="110">
        <v>804</v>
      </c>
      <c r="C31" s="111" t="s">
        <v>41</v>
      </c>
      <c r="D31" s="111" t="s">
        <v>49</v>
      </c>
      <c r="E31" s="112" t="s">
        <v>153</v>
      </c>
      <c r="F31" s="113"/>
      <c r="G31" s="30">
        <f t="shared" si="2"/>
        <v>14496.2</v>
      </c>
      <c r="H31" s="57">
        <f t="shared" si="2"/>
        <v>20000</v>
      </c>
      <c r="I31" s="21">
        <f t="shared" si="2"/>
        <v>14496.2</v>
      </c>
      <c r="J31" s="17"/>
      <c r="K31" s="16"/>
    </row>
    <row r="32" spans="1:11" ht="45">
      <c r="A32" s="115" t="s">
        <v>61</v>
      </c>
      <c r="B32" s="116">
        <v>804</v>
      </c>
      <c r="C32" s="95" t="s">
        <v>41</v>
      </c>
      <c r="D32" s="95" t="s">
        <v>49</v>
      </c>
      <c r="E32" s="117" t="s">
        <v>154</v>
      </c>
      <c r="F32" s="113"/>
      <c r="G32" s="30">
        <f t="shared" si="2"/>
        <v>14496.2</v>
      </c>
      <c r="H32" s="57">
        <f t="shared" si="2"/>
        <v>20000</v>
      </c>
      <c r="I32" s="21">
        <f t="shared" si="2"/>
        <v>14496.2</v>
      </c>
      <c r="J32" s="17"/>
      <c r="K32" s="16"/>
    </row>
    <row r="33" spans="1:11" ht="45">
      <c r="A33" s="115" t="s">
        <v>33</v>
      </c>
      <c r="B33" s="116">
        <v>804</v>
      </c>
      <c r="C33" s="95" t="s">
        <v>41</v>
      </c>
      <c r="D33" s="95" t="s">
        <v>49</v>
      </c>
      <c r="E33" s="117" t="s">
        <v>154</v>
      </c>
      <c r="F33" s="118">
        <v>200</v>
      </c>
      <c r="G33" s="30">
        <f t="shared" si="2"/>
        <v>14496.2</v>
      </c>
      <c r="H33" s="57">
        <f t="shared" si="2"/>
        <v>20000</v>
      </c>
      <c r="I33" s="21">
        <f t="shared" si="2"/>
        <v>14496.2</v>
      </c>
      <c r="J33" s="17"/>
      <c r="K33" s="16"/>
    </row>
    <row r="34" spans="1:11" ht="60">
      <c r="A34" s="98" t="s">
        <v>32</v>
      </c>
      <c r="B34" s="94">
        <v>804</v>
      </c>
      <c r="C34" s="95" t="s">
        <v>41</v>
      </c>
      <c r="D34" s="95" t="s">
        <v>49</v>
      </c>
      <c r="E34" s="96" t="s">
        <v>154</v>
      </c>
      <c r="F34" s="99">
        <v>240</v>
      </c>
      <c r="G34" s="30">
        <f>20000-5503.8</f>
        <v>14496.2</v>
      </c>
      <c r="H34" s="57">
        <v>20000</v>
      </c>
      <c r="I34" s="21">
        <v>14496.2</v>
      </c>
      <c r="J34" s="17"/>
      <c r="K34" s="16"/>
    </row>
    <row r="35" spans="1:12" ht="60">
      <c r="A35" s="88" t="s">
        <v>95</v>
      </c>
      <c r="B35" s="89">
        <v>804</v>
      </c>
      <c r="C35" s="90" t="s">
        <v>41</v>
      </c>
      <c r="D35" s="90" t="s">
        <v>49</v>
      </c>
      <c r="E35" s="91" t="s">
        <v>94</v>
      </c>
      <c r="F35" s="92"/>
      <c r="G35" s="22">
        <f>G36</f>
        <v>7742263.4</v>
      </c>
      <c r="H35" s="49">
        <f>H36</f>
        <v>4449614.84</v>
      </c>
      <c r="I35" s="21">
        <f>I36</f>
        <v>7736585.64</v>
      </c>
      <c r="J35" s="17"/>
      <c r="K35" s="16"/>
      <c r="L35" s="42"/>
    </row>
    <row r="36" spans="1:11" ht="15.75">
      <c r="A36" s="93" t="s">
        <v>104</v>
      </c>
      <c r="B36" s="94">
        <v>804</v>
      </c>
      <c r="C36" s="95" t="s">
        <v>41</v>
      </c>
      <c r="D36" s="95" t="s">
        <v>49</v>
      </c>
      <c r="E36" s="96" t="s">
        <v>103</v>
      </c>
      <c r="F36" s="99"/>
      <c r="G36" s="24">
        <f>G37+G41+G61</f>
        <v>7742263.4</v>
      </c>
      <c r="H36" s="51">
        <f>H37+H41</f>
        <v>4449614.84</v>
      </c>
      <c r="I36" s="27">
        <f>I37+I41+I61</f>
        <v>7736585.64</v>
      </c>
      <c r="J36" s="17"/>
      <c r="K36" s="16"/>
    </row>
    <row r="37" spans="1:11" ht="120">
      <c r="A37" s="93" t="s">
        <v>189</v>
      </c>
      <c r="B37" s="94">
        <v>804</v>
      </c>
      <c r="C37" s="95" t="s">
        <v>41</v>
      </c>
      <c r="D37" s="95" t="s">
        <v>49</v>
      </c>
      <c r="E37" s="96" t="s">
        <v>188</v>
      </c>
      <c r="F37" s="99"/>
      <c r="G37" s="24">
        <f aca="true" t="shared" si="3" ref="G37:I39">G38</f>
        <v>87500</v>
      </c>
      <c r="H37" s="51">
        <f t="shared" si="3"/>
        <v>87500</v>
      </c>
      <c r="I37" s="27">
        <f t="shared" si="3"/>
        <v>87500</v>
      </c>
      <c r="J37" s="17"/>
      <c r="K37" s="16"/>
    </row>
    <row r="38" spans="1:11" ht="45">
      <c r="A38" s="93" t="s">
        <v>33</v>
      </c>
      <c r="B38" s="94">
        <v>804</v>
      </c>
      <c r="C38" s="95" t="s">
        <v>41</v>
      </c>
      <c r="D38" s="95" t="s">
        <v>49</v>
      </c>
      <c r="E38" s="96" t="s">
        <v>188</v>
      </c>
      <c r="F38" s="99">
        <v>200</v>
      </c>
      <c r="G38" s="24">
        <f t="shared" si="3"/>
        <v>87500</v>
      </c>
      <c r="H38" s="51">
        <f t="shared" si="3"/>
        <v>87500</v>
      </c>
      <c r="I38" s="27">
        <f t="shared" si="3"/>
        <v>87500</v>
      </c>
      <c r="J38" s="17"/>
      <c r="K38" s="16"/>
    </row>
    <row r="39" spans="1:11" ht="60">
      <c r="A39" s="93" t="s">
        <v>32</v>
      </c>
      <c r="B39" s="94">
        <v>804</v>
      </c>
      <c r="C39" s="95" t="s">
        <v>41</v>
      </c>
      <c r="D39" s="95" t="s">
        <v>49</v>
      </c>
      <c r="E39" s="96" t="s">
        <v>188</v>
      </c>
      <c r="F39" s="99">
        <v>240</v>
      </c>
      <c r="G39" s="24">
        <f t="shared" si="3"/>
        <v>87500</v>
      </c>
      <c r="H39" s="51">
        <f t="shared" si="3"/>
        <v>87500</v>
      </c>
      <c r="I39" s="27">
        <f t="shared" si="3"/>
        <v>87500</v>
      </c>
      <c r="J39" s="17"/>
      <c r="K39" s="16"/>
    </row>
    <row r="40" spans="1:11" ht="60" hidden="1">
      <c r="A40" s="93" t="s">
        <v>107</v>
      </c>
      <c r="B40" s="94">
        <v>804</v>
      </c>
      <c r="C40" s="95" t="s">
        <v>41</v>
      </c>
      <c r="D40" s="95" t="s">
        <v>49</v>
      </c>
      <c r="E40" s="96" t="s">
        <v>188</v>
      </c>
      <c r="F40" s="99">
        <v>244</v>
      </c>
      <c r="G40" s="24">
        <v>87500</v>
      </c>
      <c r="H40" s="51">
        <v>87500</v>
      </c>
      <c r="I40" s="27">
        <v>87500</v>
      </c>
      <c r="J40" s="17"/>
      <c r="K40" s="16"/>
    </row>
    <row r="41" spans="1:11" ht="50.25" customHeight="1">
      <c r="A41" s="98" t="s">
        <v>61</v>
      </c>
      <c r="B41" s="94">
        <v>804</v>
      </c>
      <c r="C41" s="95" t="s">
        <v>41</v>
      </c>
      <c r="D41" s="95" t="s">
        <v>49</v>
      </c>
      <c r="E41" s="96" t="s">
        <v>105</v>
      </c>
      <c r="F41" s="99"/>
      <c r="G41" s="24">
        <f>G42+G49+G56</f>
        <v>7608064.4</v>
      </c>
      <c r="H41" s="51">
        <f>H42+H49+H56</f>
        <v>4362114.84</v>
      </c>
      <c r="I41" s="27">
        <f>I42+I49+I56</f>
        <v>7608064.39</v>
      </c>
      <c r="J41" s="17"/>
      <c r="K41" s="16"/>
    </row>
    <row r="42" spans="1:11" ht="128.25" customHeight="1">
      <c r="A42" s="98" t="s">
        <v>14</v>
      </c>
      <c r="B42" s="94">
        <v>804</v>
      </c>
      <c r="C42" s="95" t="s">
        <v>41</v>
      </c>
      <c r="D42" s="95" t="s">
        <v>49</v>
      </c>
      <c r="E42" s="96" t="s">
        <v>105</v>
      </c>
      <c r="F42" s="99">
        <v>100</v>
      </c>
      <c r="G42" s="24">
        <f>G43</f>
        <v>3669916.37</v>
      </c>
      <c r="H42" s="51">
        <f>H43</f>
        <v>3652616</v>
      </c>
      <c r="I42" s="27">
        <f>I43</f>
        <v>3669916.36</v>
      </c>
      <c r="J42" s="17"/>
      <c r="K42" s="16"/>
    </row>
    <row r="43" spans="1:11" ht="45">
      <c r="A43" s="98" t="s">
        <v>15</v>
      </c>
      <c r="B43" s="94">
        <v>804</v>
      </c>
      <c r="C43" s="95" t="s">
        <v>41</v>
      </c>
      <c r="D43" s="95" t="s">
        <v>49</v>
      </c>
      <c r="E43" s="96" t="s">
        <v>105</v>
      </c>
      <c r="F43" s="99">
        <v>120</v>
      </c>
      <c r="G43" s="24">
        <f>2804102.65+28941.6+836872.12</f>
        <v>3669916.37</v>
      </c>
      <c r="H43" s="51">
        <v>3652616</v>
      </c>
      <c r="I43" s="27">
        <v>3669916.36</v>
      </c>
      <c r="J43" s="17"/>
      <c r="K43" s="16"/>
    </row>
    <row r="44" spans="1:11" ht="63" customHeight="1" hidden="1">
      <c r="A44" s="98" t="s">
        <v>98</v>
      </c>
      <c r="B44" s="94">
        <v>804</v>
      </c>
      <c r="C44" s="95" t="s">
        <v>41</v>
      </c>
      <c r="D44" s="95" t="s">
        <v>49</v>
      </c>
      <c r="E44" s="96" t="s">
        <v>105</v>
      </c>
      <c r="F44" s="99">
        <v>121</v>
      </c>
      <c r="G44" s="24">
        <v>2452589</v>
      </c>
      <c r="H44" s="51">
        <v>2467272.32</v>
      </c>
      <c r="I44" s="27">
        <v>2467272.32</v>
      </c>
      <c r="J44" s="17"/>
      <c r="K44" s="16"/>
    </row>
    <row r="45" spans="1:11" ht="60" hidden="1">
      <c r="A45" s="98" t="s">
        <v>106</v>
      </c>
      <c r="B45" s="94">
        <v>804</v>
      </c>
      <c r="C45" s="95" t="s">
        <v>41</v>
      </c>
      <c r="D45" s="95" t="s">
        <v>49</v>
      </c>
      <c r="E45" s="96" t="s">
        <v>105</v>
      </c>
      <c r="F45" s="99">
        <v>122</v>
      </c>
      <c r="G45" s="24">
        <v>15000</v>
      </c>
      <c r="H45" s="51">
        <v>15000</v>
      </c>
      <c r="I45" s="27">
        <v>15000</v>
      </c>
      <c r="J45" s="17"/>
      <c r="K45" s="16"/>
    </row>
    <row r="46" spans="1:11" ht="90" hidden="1">
      <c r="A46" s="98" t="s">
        <v>99</v>
      </c>
      <c r="B46" s="94">
        <v>804</v>
      </c>
      <c r="C46" s="95" t="s">
        <v>41</v>
      </c>
      <c r="D46" s="95" t="s">
        <v>49</v>
      </c>
      <c r="E46" s="96" t="s">
        <v>105</v>
      </c>
      <c r="F46" s="99">
        <v>129</v>
      </c>
      <c r="G46" s="24">
        <v>440849</v>
      </c>
      <c r="H46" s="51">
        <v>478858</v>
      </c>
      <c r="I46" s="27">
        <v>483098</v>
      </c>
      <c r="J46" s="17"/>
      <c r="K46" s="16"/>
    </row>
    <row r="47" spans="1:11" ht="15.75" hidden="1">
      <c r="A47" s="98"/>
      <c r="B47" s="94"/>
      <c r="C47" s="95"/>
      <c r="D47" s="95"/>
      <c r="E47" s="96"/>
      <c r="F47" s="99"/>
      <c r="G47" s="24"/>
      <c r="H47" s="51"/>
      <c r="I47" s="27"/>
      <c r="J47" s="17"/>
      <c r="K47" s="16"/>
    </row>
    <row r="48" spans="1:11" ht="15.75" hidden="1">
      <c r="A48" s="98"/>
      <c r="B48" s="94"/>
      <c r="C48" s="95"/>
      <c r="D48" s="95"/>
      <c r="E48" s="96"/>
      <c r="F48" s="99"/>
      <c r="G48" s="24"/>
      <c r="H48" s="51"/>
      <c r="I48" s="27"/>
      <c r="J48" s="17"/>
      <c r="K48" s="16"/>
    </row>
    <row r="49" spans="1:11" ht="45">
      <c r="A49" s="98" t="s">
        <v>33</v>
      </c>
      <c r="B49" s="94">
        <v>804</v>
      </c>
      <c r="C49" s="95" t="s">
        <v>41</v>
      </c>
      <c r="D49" s="95" t="s">
        <v>49</v>
      </c>
      <c r="E49" s="96" t="s">
        <v>105</v>
      </c>
      <c r="F49" s="99">
        <v>200</v>
      </c>
      <c r="G49" s="24">
        <f>G50</f>
        <v>2218768.17</v>
      </c>
      <c r="H49" s="51">
        <f>H50</f>
        <v>696998.84</v>
      </c>
      <c r="I49" s="27">
        <v>2218768.17</v>
      </c>
      <c r="J49" s="17"/>
      <c r="K49" s="16"/>
    </row>
    <row r="50" spans="1:11" ht="69" customHeight="1">
      <c r="A50" s="98" t="s">
        <v>32</v>
      </c>
      <c r="B50" s="94">
        <v>804</v>
      </c>
      <c r="C50" s="95" t="s">
        <v>41</v>
      </c>
      <c r="D50" s="95" t="s">
        <v>49</v>
      </c>
      <c r="E50" s="96" t="s">
        <v>105</v>
      </c>
      <c r="F50" s="99">
        <v>240</v>
      </c>
      <c r="G50" s="24">
        <f>2198698.6+20069.57</f>
        <v>2218768.17</v>
      </c>
      <c r="H50" s="51">
        <v>696998.84</v>
      </c>
      <c r="I50" s="27">
        <v>2218768.17</v>
      </c>
      <c r="J50" s="17"/>
      <c r="K50" s="16"/>
    </row>
    <row r="51" spans="1:11" ht="61.5" customHeight="1" hidden="1">
      <c r="A51" s="98" t="s">
        <v>107</v>
      </c>
      <c r="B51" s="94">
        <v>804</v>
      </c>
      <c r="C51" s="95" t="s">
        <v>41</v>
      </c>
      <c r="D51" s="95" t="s">
        <v>49</v>
      </c>
      <c r="E51" s="96" t="s">
        <v>105</v>
      </c>
      <c r="F51" s="99">
        <v>244</v>
      </c>
      <c r="G51" s="24">
        <v>708327</v>
      </c>
      <c r="H51" s="51">
        <v>408651</v>
      </c>
      <c r="I51" s="119">
        <v>408651</v>
      </c>
      <c r="J51" s="17"/>
      <c r="K51" s="16"/>
    </row>
    <row r="52" spans="1:11" ht="129.75" customHeight="1" hidden="1">
      <c r="A52" s="120"/>
      <c r="B52" s="120"/>
      <c r="C52" s="121"/>
      <c r="D52" s="120"/>
      <c r="E52" s="120"/>
      <c r="F52" s="120"/>
      <c r="G52" s="120"/>
      <c r="H52" s="120"/>
      <c r="I52" s="122"/>
      <c r="J52" s="17"/>
      <c r="K52" s="16"/>
    </row>
    <row r="53" spans="1:11" ht="15.75" hidden="1">
      <c r="A53" s="120"/>
      <c r="B53" s="120"/>
      <c r="C53" s="121"/>
      <c r="D53" s="120"/>
      <c r="E53" s="120"/>
      <c r="F53" s="120"/>
      <c r="G53" s="120"/>
      <c r="H53" s="120"/>
      <c r="I53" s="122"/>
      <c r="J53" s="17"/>
      <c r="K53" s="16"/>
    </row>
    <row r="54" spans="1:11" ht="40.5" customHeight="1" hidden="1">
      <c r="A54" s="120"/>
      <c r="B54" s="120"/>
      <c r="C54" s="121"/>
      <c r="D54" s="120"/>
      <c r="E54" s="120"/>
      <c r="F54" s="120"/>
      <c r="G54" s="120"/>
      <c r="H54" s="120"/>
      <c r="I54" s="122"/>
      <c r="J54" s="17"/>
      <c r="K54" s="16"/>
    </row>
    <row r="55" spans="1:11" ht="39" customHeight="1" hidden="1">
      <c r="A55" s="120"/>
      <c r="B55" s="120"/>
      <c r="C55" s="121"/>
      <c r="D55" s="120"/>
      <c r="E55" s="120"/>
      <c r="F55" s="120"/>
      <c r="G55" s="120"/>
      <c r="H55" s="120"/>
      <c r="I55" s="122"/>
      <c r="J55" s="17"/>
      <c r="K55" s="16"/>
    </row>
    <row r="56" spans="1:11" ht="15.75">
      <c r="A56" s="98" t="s">
        <v>16</v>
      </c>
      <c r="B56" s="94">
        <v>804</v>
      </c>
      <c r="C56" s="95" t="s">
        <v>41</v>
      </c>
      <c r="D56" s="95" t="s">
        <v>49</v>
      </c>
      <c r="E56" s="96" t="s">
        <v>105</v>
      </c>
      <c r="F56" s="99">
        <v>800</v>
      </c>
      <c r="G56" s="24">
        <f>G57</f>
        <v>1719379.8599999999</v>
      </c>
      <c r="H56" s="51">
        <f>H57</f>
        <v>12500</v>
      </c>
      <c r="I56" s="27">
        <f>I57</f>
        <v>1719379.86</v>
      </c>
      <c r="J56" s="17"/>
      <c r="K56" s="16"/>
    </row>
    <row r="57" spans="1:11" ht="30">
      <c r="A57" s="98" t="s">
        <v>17</v>
      </c>
      <c r="B57" s="94">
        <v>804</v>
      </c>
      <c r="C57" s="95" t="s">
        <v>41</v>
      </c>
      <c r="D57" s="95" t="s">
        <v>49</v>
      </c>
      <c r="E57" s="96" t="s">
        <v>105</v>
      </c>
      <c r="F57" s="99">
        <v>850</v>
      </c>
      <c r="G57" s="24">
        <f>1377079.67+13967+328332.72+0.47</f>
        <v>1719379.8599999999</v>
      </c>
      <c r="H57" s="51">
        <v>12500</v>
      </c>
      <c r="I57" s="27">
        <v>1719379.86</v>
      </c>
      <c r="J57" s="17"/>
      <c r="K57" s="16"/>
    </row>
    <row r="58" spans="1:11" ht="33.75" customHeight="1" hidden="1">
      <c r="A58" s="98" t="s">
        <v>108</v>
      </c>
      <c r="B58" s="94">
        <v>804</v>
      </c>
      <c r="C58" s="95" t="s">
        <v>41</v>
      </c>
      <c r="D58" s="95" t="s">
        <v>49</v>
      </c>
      <c r="E58" s="96" t="s">
        <v>105</v>
      </c>
      <c r="F58" s="97">
        <v>851</v>
      </c>
      <c r="G58" s="23">
        <v>4000</v>
      </c>
      <c r="H58" s="50">
        <v>4700</v>
      </c>
      <c r="I58" s="21">
        <v>4700</v>
      </c>
      <c r="J58" s="17"/>
      <c r="K58" s="16"/>
    </row>
    <row r="59" spans="1:11" ht="33.75" customHeight="1" hidden="1">
      <c r="A59" s="98" t="s">
        <v>109</v>
      </c>
      <c r="B59" s="94">
        <v>804</v>
      </c>
      <c r="C59" s="95" t="s">
        <v>41</v>
      </c>
      <c r="D59" s="95" t="s">
        <v>49</v>
      </c>
      <c r="E59" s="96" t="s">
        <v>105</v>
      </c>
      <c r="F59" s="97">
        <v>852</v>
      </c>
      <c r="G59" s="23">
        <v>2550</v>
      </c>
      <c r="H59" s="50">
        <v>2800</v>
      </c>
      <c r="I59" s="21">
        <v>2800</v>
      </c>
      <c r="J59" s="17"/>
      <c r="K59" s="16"/>
    </row>
    <row r="60" spans="1:11" ht="37.5" customHeight="1" hidden="1">
      <c r="A60" s="104" t="s">
        <v>110</v>
      </c>
      <c r="B60" s="123">
        <v>804</v>
      </c>
      <c r="C60" s="124" t="s">
        <v>41</v>
      </c>
      <c r="D60" s="124" t="s">
        <v>49</v>
      </c>
      <c r="E60" s="125" t="s">
        <v>105</v>
      </c>
      <c r="F60" s="126">
        <v>853</v>
      </c>
      <c r="G60" s="29">
        <v>6500</v>
      </c>
      <c r="H60" s="56">
        <v>6500</v>
      </c>
      <c r="I60" s="21">
        <v>6500</v>
      </c>
      <c r="J60" s="17"/>
      <c r="K60" s="16"/>
    </row>
    <row r="61" spans="1:11" ht="195.75" customHeight="1">
      <c r="A61" s="98" t="s">
        <v>228</v>
      </c>
      <c r="B61" s="123">
        <v>804</v>
      </c>
      <c r="C61" s="124" t="s">
        <v>41</v>
      </c>
      <c r="D61" s="124" t="s">
        <v>49</v>
      </c>
      <c r="E61" s="96" t="s">
        <v>227</v>
      </c>
      <c r="F61" s="126"/>
      <c r="G61" s="29">
        <f>G62</f>
        <v>46699</v>
      </c>
      <c r="H61" s="56">
        <v>0</v>
      </c>
      <c r="I61" s="21">
        <f>I62</f>
        <v>41021.25</v>
      </c>
      <c r="J61" s="17"/>
      <c r="K61" s="16"/>
    </row>
    <row r="62" spans="1:11" ht="69.75" customHeight="1">
      <c r="A62" s="98" t="s">
        <v>14</v>
      </c>
      <c r="B62" s="123">
        <v>804</v>
      </c>
      <c r="C62" s="124" t="s">
        <v>41</v>
      </c>
      <c r="D62" s="124" t="s">
        <v>49</v>
      </c>
      <c r="E62" s="96" t="s">
        <v>227</v>
      </c>
      <c r="F62" s="126">
        <v>100</v>
      </c>
      <c r="G62" s="29">
        <f>G63</f>
        <v>46699</v>
      </c>
      <c r="H62" s="56">
        <v>0</v>
      </c>
      <c r="I62" s="21">
        <f>I63</f>
        <v>41021.25</v>
      </c>
      <c r="J62" s="17"/>
      <c r="K62" s="43"/>
    </row>
    <row r="63" spans="1:11" ht="39" customHeight="1">
      <c r="A63" s="98" t="s">
        <v>15</v>
      </c>
      <c r="B63" s="123">
        <v>804</v>
      </c>
      <c r="C63" s="124" t="s">
        <v>41</v>
      </c>
      <c r="D63" s="124" t="s">
        <v>49</v>
      </c>
      <c r="E63" s="96" t="s">
        <v>227</v>
      </c>
      <c r="F63" s="126">
        <v>120</v>
      </c>
      <c r="G63" s="29">
        <f>41021.25+5677.75</f>
        <v>46699</v>
      </c>
      <c r="H63" s="56">
        <v>0</v>
      </c>
      <c r="I63" s="21">
        <v>41021.25</v>
      </c>
      <c r="J63" s="17"/>
      <c r="K63" s="16"/>
    </row>
    <row r="64" spans="1:11" ht="120" customHeight="1">
      <c r="A64" s="88" t="s">
        <v>112</v>
      </c>
      <c r="B64" s="94">
        <v>804</v>
      </c>
      <c r="C64" s="95" t="s">
        <v>41</v>
      </c>
      <c r="D64" s="95" t="s">
        <v>49</v>
      </c>
      <c r="E64" s="91" t="s">
        <v>111</v>
      </c>
      <c r="F64" s="99"/>
      <c r="G64" s="24">
        <v>2942</v>
      </c>
      <c r="H64" s="51">
        <f aca="true" t="shared" si="4" ref="H64:I66">H65</f>
        <v>2942</v>
      </c>
      <c r="I64" s="119">
        <f t="shared" si="4"/>
        <v>2942</v>
      </c>
      <c r="J64" s="17"/>
      <c r="K64" s="16"/>
    </row>
    <row r="65" spans="1:11" ht="187.5" customHeight="1">
      <c r="A65" s="98" t="s">
        <v>209</v>
      </c>
      <c r="B65" s="94">
        <v>804</v>
      </c>
      <c r="C65" s="95" t="s">
        <v>41</v>
      </c>
      <c r="D65" s="95" t="s">
        <v>49</v>
      </c>
      <c r="E65" s="96" t="s">
        <v>210</v>
      </c>
      <c r="F65" s="99"/>
      <c r="G65" s="24">
        <f>G66</f>
        <v>2942</v>
      </c>
      <c r="H65" s="51">
        <f t="shared" si="4"/>
        <v>2942</v>
      </c>
      <c r="I65" s="119">
        <f t="shared" si="4"/>
        <v>2942</v>
      </c>
      <c r="J65" s="17"/>
      <c r="K65" s="16"/>
    </row>
    <row r="66" spans="1:11" ht="36.75" customHeight="1">
      <c r="A66" s="98" t="s">
        <v>8</v>
      </c>
      <c r="B66" s="94">
        <v>804</v>
      </c>
      <c r="C66" s="95" t="s">
        <v>41</v>
      </c>
      <c r="D66" s="95" t="s">
        <v>49</v>
      </c>
      <c r="E66" s="96" t="s">
        <v>210</v>
      </c>
      <c r="F66" s="99">
        <v>500</v>
      </c>
      <c r="G66" s="24">
        <v>2942</v>
      </c>
      <c r="H66" s="51">
        <f t="shared" si="4"/>
        <v>2942</v>
      </c>
      <c r="I66" s="119">
        <f t="shared" si="4"/>
        <v>2942</v>
      </c>
      <c r="J66" s="17"/>
      <c r="K66" s="16"/>
    </row>
    <row r="67" spans="1:11" ht="35.25" customHeight="1">
      <c r="A67" s="100" t="s">
        <v>19</v>
      </c>
      <c r="B67" s="94">
        <v>804</v>
      </c>
      <c r="C67" s="95" t="s">
        <v>41</v>
      </c>
      <c r="D67" s="95" t="s">
        <v>49</v>
      </c>
      <c r="E67" s="96" t="s">
        <v>210</v>
      </c>
      <c r="F67" s="99">
        <v>540</v>
      </c>
      <c r="G67" s="24">
        <v>2942</v>
      </c>
      <c r="H67" s="51">
        <v>2942</v>
      </c>
      <c r="I67" s="119">
        <v>2942</v>
      </c>
      <c r="J67" s="17"/>
      <c r="K67" s="16"/>
    </row>
    <row r="68" spans="1:11" ht="20.25" customHeight="1" hidden="1">
      <c r="A68" s="127"/>
      <c r="B68" s="128"/>
      <c r="C68" s="129"/>
      <c r="D68" s="129"/>
      <c r="E68" s="130"/>
      <c r="F68" s="131"/>
      <c r="G68" s="45"/>
      <c r="H68" s="58"/>
      <c r="I68" s="119"/>
      <c r="J68" s="17"/>
      <c r="K68" s="16"/>
    </row>
    <row r="69" spans="1:11" ht="87.75" customHeight="1">
      <c r="A69" s="105" t="s">
        <v>24</v>
      </c>
      <c r="B69" s="108">
        <v>804</v>
      </c>
      <c r="C69" s="85" t="s">
        <v>41</v>
      </c>
      <c r="D69" s="85" t="s">
        <v>50</v>
      </c>
      <c r="E69" s="132"/>
      <c r="F69" s="133"/>
      <c r="G69" s="31">
        <f aca="true" t="shared" si="5" ref="G69:I72">G70</f>
        <v>4549</v>
      </c>
      <c r="H69" s="59">
        <f t="shared" si="5"/>
        <v>4549</v>
      </c>
      <c r="I69" s="31">
        <f t="shared" si="5"/>
        <v>4549</v>
      </c>
      <c r="J69" s="17"/>
      <c r="K69" s="16"/>
    </row>
    <row r="70" spans="1:11" ht="108" customHeight="1">
      <c r="A70" s="88" t="s">
        <v>112</v>
      </c>
      <c r="B70" s="89">
        <v>804</v>
      </c>
      <c r="C70" s="90" t="s">
        <v>41</v>
      </c>
      <c r="D70" s="90" t="s">
        <v>50</v>
      </c>
      <c r="E70" s="91" t="s">
        <v>111</v>
      </c>
      <c r="F70" s="134"/>
      <c r="G70" s="22">
        <f>G71+G80</f>
        <v>4549</v>
      </c>
      <c r="H70" s="49">
        <f>H71+H80</f>
        <v>4549</v>
      </c>
      <c r="I70" s="21">
        <f>I71+I80</f>
        <v>4549</v>
      </c>
      <c r="J70" s="17"/>
      <c r="K70" s="16"/>
    </row>
    <row r="71" spans="1:11" ht="163.5" customHeight="1">
      <c r="A71" s="98" t="s">
        <v>114</v>
      </c>
      <c r="B71" s="94">
        <v>804</v>
      </c>
      <c r="C71" s="95" t="s">
        <v>41</v>
      </c>
      <c r="D71" s="95" t="s">
        <v>50</v>
      </c>
      <c r="E71" s="96" t="s">
        <v>113</v>
      </c>
      <c r="F71" s="97"/>
      <c r="G71" s="23">
        <f t="shared" si="5"/>
        <v>4549</v>
      </c>
      <c r="H71" s="50">
        <f t="shared" si="5"/>
        <v>4549</v>
      </c>
      <c r="I71" s="21">
        <f t="shared" si="5"/>
        <v>4549</v>
      </c>
      <c r="J71" s="17"/>
      <c r="K71" s="16"/>
    </row>
    <row r="72" spans="1:11" ht="36" customHeight="1">
      <c r="A72" s="98" t="s">
        <v>8</v>
      </c>
      <c r="B72" s="94">
        <v>804</v>
      </c>
      <c r="C72" s="95" t="s">
        <v>41</v>
      </c>
      <c r="D72" s="95" t="s">
        <v>50</v>
      </c>
      <c r="E72" s="96" t="s">
        <v>113</v>
      </c>
      <c r="F72" s="97">
        <v>500</v>
      </c>
      <c r="G72" s="23">
        <f t="shared" si="5"/>
        <v>4549</v>
      </c>
      <c r="H72" s="50">
        <f t="shared" si="5"/>
        <v>4549</v>
      </c>
      <c r="I72" s="21">
        <f t="shared" si="5"/>
        <v>4549</v>
      </c>
      <c r="J72" s="17"/>
      <c r="K72" s="16"/>
    </row>
    <row r="73" spans="1:11" ht="32.25" customHeight="1">
      <c r="A73" s="100" t="s">
        <v>19</v>
      </c>
      <c r="B73" s="101">
        <v>804</v>
      </c>
      <c r="C73" s="102" t="s">
        <v>41</v>
      </c>
      <c r="D73" s="102" t="s">
        <v>50</v>
      </c>
      <c r="E73" s="96" t="s">
        <v>113</v>
      </c>
      <c r="F73" s="135">
        <v>540</v>
      </c>
      <c r="G73" s="33">
        <f>7491-2942</f>
        <v>4549</v>
      </c>
      <c r="H73" s="61">
        <v>4549</v>
      </c>
      <c r="I73" s="21">
        <v>4549</v>
      </c>
      <c r="J73" s="17"/>
      <c r="K73" s="16"/>
    </row>
    <row r="74" spans="1:11" ht="34.5" customHeight="1" hidden="1">
      <c r="A74" s="83" t="s">
        <v>143</v>
      </c>
      <c r="B74" s="108">
        <v>804</v>
      </c>
      <c r="C74" s="85" t="s">
        <v>41</v>
      </c>
      <c r="D74" s="85" t="s">
        <v>57</v>
      </c>
      <c r="E74" s="132"/>
      <c r="F74" s="133"/>
      <c r="G74" s="31">
        <f>G75</f>
        <v>0</v>
      </c>
      <c r="H74" s="59">
        <v>0</v>
      </c>
      <c r="I74" s="31">
        <v>0</v>
      </c>
      <c r="J74" s="17"/>
      <c r="K74" s="16"/>
    </row>
    <row r="75" spans="1:11" ht="63" customHeight="1" hidden="1">
      <c r="A75" s="100" t="s">
        <v>145</v>
      </c>
      <c r="B75" s="101">
        <v>804</v>
      </c>
      <c r="C75" s="102" t="s">
        <v>41</v>
      </c>
      <c r="D75" s="102" t="s">
        <v>57</v>
      </c>
      <c r="E75" s="96" t="s">
        <v>144</v>
      </c>
      <c r="F75" s="135"/>
      <c r="G75" s="33">
        <f>G76</f>
        <v>0</v>
      </c>
      <c r="H75" s="61">
        <f aca="true" t="shared" si="6" ref="H75:I78">H76</f>
        <v>0</v>
      </c>
      <c r="I75" s="21">
        <f t="shared" si="6"/>
        <v>0</v>
      </c>
      <c r="J75" s="17"/>
      <c r="K75" s="16"/>
    </row>
    <row r="76" spans="1:11" ht="45" hidden="1">
      <c r="A76" s="127" t="s">
        <v>147</v>
      </c>
      <c r="B76" s="136">
        <v>804</v>
      </c>
      <c r="C76" s="137" t="s">
        <v>41</v>
      </c>
      <c r="D76" s="137" t="s">
        <v>57</v>
      </c>
      <c r="E76" s="96" t="s">
        <v>146</v>
      </c>
      <c r="F76" s="138"/>
      <c r="G76" s="34">
        <f>G77</f>
        <v>0</v>
      </c>
      <c r="H76" s="62">
        <f t="shared" si="6"/>
        <v>0</v>
      </c>
      <c r="I76" s="21">
        <f t="shared" si="6"/>
        <v>0</v>
      </c>
      <c r="J76" s="17"/>
      <c r="K76" s="16"/>
    </row>
    <row r="77" spans="1:11" ht="45" customHeight="1" hidden="1">
      <c r="A77" s="127" t="s">
        <v>149</v>
      </c>
      <c r="B77" s="136">
        <v>804</v>
      </c>
      <c r="C77" s="137" t="s">
        <v>41</v>
      </c>
      <c r="D77" s="137" t="s">
        <v>57</v>
      </c>
      <c r="E77" s="96" t="s">
        <v>148</v>
      </c>
      <c r="F77" s="138"/>
      <c r="G77" s="34">
        <f>G78</f>
        <v>0</v>
      </c>
      <c r="H77" s="62">
        <f t="shared" si="6"/>
        <v>0</v>
      </c>
      <c r="I77" s="21">
        <f t="shared" si="6"/>
        <v>0</v>
      </c>
      <c r="J77" s="17"/>
      <c r="K77" s="16"/>
    </row>
    <row r="78" spans="1:11" ht="35.25" customHeight="1" hidden="1">
      <c r="A78" s="98" t="s">
        <v>16</v>
      </c>
      <c r="B78" s="136">
        <v>804</v>
      </c>
      <c r="C78" s="137" t="s">
        <v>41</v>
      </c>
      <c r="D78" s="137" t="s">
        <v>57</v>
      </c>
      <c r="E78" s="96" t="s">
        <v>148</v>
      </c>
      <c r="F78" s="138">
        <v>800</v>
      </c>
      <c r="G78" s="34">
        <f>G79</f>
        <v>0</v>
      </c>
      <c r="H78" s="62">
        <f t="shared" si="6"/>
        <v>0</v>
      </c>
      <c r="I78" s="21">
        <f t="shared" si="6"/>
        <v>0</v>
      </c>
      <c r="J78" s="17"/>
      <c r="K78" s="16"/>
    </row>
    <row r="79" spans="1:11" ht="33" customHeight="1" hidden="1">
      <c r="A79" s="127" t="s">
        <v>150</v>
      </c>
      <c r="B79" s="136">
        <v>804</v>
      </c>
      <c r="C79" s="137" t="s">
        <v>41</v>
      </c>
      <c r="D79" s="137" t="s">
        <v>57</v>
      </c>
      <c r="E79" s="96" t="s">
        <v>148</v>
      </c>
      <c r="F79" s="138">
        <v>880</v>
      </c>
      <c r="G79" s="34">
        <v>0</v>
      </c>
      <c r="H79" s="62">
        <v>0</v>
      </c>
      <c r="I79" s="21">
        <v>0</v>
      </c>
      <c r="J79" s="17"/>
      <c r="K79" s="16"/>
    </row>
    <row r="80" spans="1:11" ht="177.75" customHeight="1" hidden="1">
      <c r="A80" s="98" t="s">
        <v>209</v>
      </c>
      <c r="B80" s="94">
        <v>804</v>
      </c>
      <c r="C80" s="95" t="s">
        <v>41</v>
      </c>
      <c r="D80" s="95" t="s">
        <v>50</v>
      </c>
      <c r="E80" s="96" t="s">
        <v>210</v>
      </c>
      <c r="F80" s="97"/>
      <c r="G80" s="23">
        <f>G81</f>
        <v>0</v>
      </c>
      <c r="H80" s="50">
        <f>H81</f>
        <v>0</v>
      </c>
      <c r="I80" s="21">
        <f>I81</f>
        <v>0</v>
      </c>
      <c r="J80" s="17"/>
      <c r="K80" s="16"/>
    </row>
    <row r="81" spans="1:11" ht="33" customHeight="1" hidden="1">
      <c r="A81" s="98" t="s">
        <v>8</v>
      </c>
      <c r="B81" s="94">
        <v>804</v>
      </c>
      <c r="C81" s="95" t="s">
        <v>41</v>
      </c>
      <c r="D81" s="95" t="s">
        <v>50</v>
      </c>
      <c r="E81" s="96" t="s">
        <v>210</v>
      </c>
      <c r="F81" s="97">
        <v>500</v>
      </c>
      <c r="G81" s="23">
        <v>0</v>
      </c>
      <c r="H81" s="50">
        <v>0</v>
      </c>
      <c r="I81" s="21">
        <v>0</v>
      </c>
      <c r="J81" s="17"/>
      <c r="K81" s="16"/>
    </row>
    <row r="82" spans="1:11" ht="33" customHeight="1" hidden="1">
      <c r="A82" s="100" t="s">
        <v>19</v>
      </c>
      <c r="B82" s="101">
        <v>804</v>
      </c>
      <c r="C82" s="102" t="s">
        <v>41</v>
      </c>
      <c r="D82" s="102" t="s">
        <v>50</v>
      </c>
      <c r="E82" s="96" t="s">
        <v>210</v>
      </c>
      <c r="F82" s="135">
        <v>540</v>
      </c>
      <c r="G82" s="33">
        <v>0</v>
      </c>
      <c r="H82" s="61">
        <v>0</v>
      </c>
      <c r="I82" s="21">
        <v>0</v>
      </c>
      <c r="J82" s="17"/>
      <c r="K82" s="16"/>
    </row>
    <row r="83" spans="1:11" ht="18.75" customHeight="1" hidden="1">
      <c r="A83" s="127"/>
      <c r="B83" s="136"/>
      <c r="C83" s="137"/>
      <c r="D83" s="137"/>
      <c r="E83" s="130"/>
      <c r="F83" s="138"/>
      <c r="G83" s="34"/>
      <c r="H83" s="62"/>
      <c r="I83" s="21"/>
      <c r="J83" s="17"/>
      <c r="K83" s="16"/>
    </row>
    <row r="84" spans="1:11" ht="26.25" customHeight="1" hidden="1">
      <c r="A84" s="83" t="s">
        <v>25</v>
      </c>
      <c r="B84" s="108">
        <v>804</v>
      </c>
      <c r="C84" s="85" t="s">
        <v>41</v>
      </c>
      <c r="D84" s="85" t="s">
        <v>51</v>
      </c>
      <c r="E84" s="132"/>
      <c r="F84" s="133"/>
      <c r="G84" s="31">
        <f aca="true" t="shared" si="7" ref="G84:I87">G85</f>
        <v>0</v>
      </c>
      <c r="H84" s="59">
        <f t="shared" si="7"/>
        <v>10000</v>
      </c>
      <c r="I84" s="31">
        <f t="shared" si="7"/>
        <v>0</v>
      </c>
      <c r="J84" s="17"/>
      <c r="K84" s="16"/>
    </row>
    <row r="85" spans="1:11" ht="15.75" hidden="1">
      <c r="A85" s="88" t="s">
        <v>64</v>
      </c>
      <c r="B85" s="89">
        <v>804</v>
      </c>
      <c r="C85" s="90" t="s">
        <v>41</v>
      </c>
      <c r="D85" s="90" t="s">
        <v>51</v>
      </c>
      <c r="E85" s="91" t="s">
        <v>115</v>
      </c>
      <c r="F85" s="134"/>
      <c r="G85" s="32">
        <f t="shared" si="7"/>
        <v>0</v>
      </c>
      <c r="H85" s="60">
        <f t="shared" si="7"/>
        <v>10000</v>
      </c>
      <c r="I85" s="31">
        <f t="shared" si="7"/>
        <v>0</v>
      </c>
      <c r="J85" s="17"/>
      <c r="K85" s="16"/>
    </row>
    <row r="86" spans="1:11" ht="30" hidden="1">
      <c r="A86" s="98" t="s">
        <v>117</v>
      </c>
      <c r="B86" s="94">
        <v>804</v>
      </c>
      <c r="C86" s="95" t="s">
        <v>41</v>
      </c>
      <c r="D86" s="95" t="s">
        <v>51</v>
      </c>
      <c r="E86" s="96" t="s">
        <v>116</v>
      </c>
      <c r="F86" s="97"/>
      <c r="G86" s="23">
        <f t="shared" si="7"/>
        <v>0</v>
      </c>
      <c r="H86" s="50">
        <f t="shared" si="7"/>
        <v>10000</v>
      </c>
      <c r="I86" s="21">
        <f t="shared" si="7"/>
        <v>0</v>
      </c>
      <c r="J86" s="17"/>
      <c r="K86" s="16"/>
    </row>
    <row r="87" spans="1:11" ht="15.75" hidden="1">
      <c r="A87" s="127" t="s">
        <v>16</v>
      </c>
      <c r="B87" s="94">
        <v>804</v>
      </c>
      <c r="C87" s="95" t="s">
        <v>41</v>
      </c>
      <c r="D87" s="95" t="s">
        <v>51</v>
      </c>
      <c r="E87" s="96" t="s">
        <v>116</v>
      </c>
      <c r="F87" s="97">
        <v>800</v>
      </c>
      <c r="G87" s="23">
        <f t="shared" si="7"/>
        <v>0</v>
      </c>
      <c r="H87" s="50">
        <f t="shared" si="7"/>
        <v>10000</v>
      </c>
      <c r="I87" s="21">
        <f t="shared" si="7"/>
        <v>0</v>
      </c>
      <c r="J87" s="17"/>
      <c r="K87" s="16"/>
    </row>
    <row r="88" spans="1:11" ht="15.75" hidden="1">
      <c r="A88" s="100" t="s">
        <v>26</v>
      </c>
      <c r="B88" s="101">
        <v>804</v>
      </c>
      <c r="C88" s="102" t="s">
        <v>41</v>
      </c>
      <c r="D88" s="102" t="s">
        <v>51</v>
      </c>
      <c r="E88" s="96" t="s">
        <v>116</v>
      </c>
      <c r="F88" s="135">
        <v>870</v>
      </c>
      <c r="G88" s="33">
        <f>10000-10000</f>
        <v>0</v>
      </c>
      <c r="H88" s="61">
        <v>10000</v>
      </c>
      <c r="I88" s="21">
        <v>0</v>
      </c>
      <c r="J88" s="17"/>
      <c r="K88" s="16"/>
    </row>
    <row r="89" spans="1:11" ht="30.75" customHeight="1" hidden="1">
      <c r="A89" s="83" t="s">
        <v>6</v>
      </c>
      <c r="B89" s="108">
        <v>300</v>
      </c>
      <c r="C89" s="85" t="s">
        <v>41</v>
      </c>
      <c r="D89" s="85" t="s">
        <v>52</v>
      </c>
      <c r="E89" s="132"/>
      <c r="F89" s="133"/>
      <c r="G89" s="31"/>
      <c r="H89" s="59"/>
      <c r="I89" s="31"/>
      <c r="J89" s="17"/>
      <c r="K89" s="16"/>
    </row>
    <row r="90" spans="1:11" ht="45" hidden="1">
      <c r="A90" s="139" t="s">
        <v>71</v>
      </c>
      <c r="B90" s="89">
        <v>804</v>
      </c>
      <c r="C90" s="90" t="s">
        <v>41</v>
      </c>
      <c r="D90" s="90" t="s">
        <v>52</v>
      </c>
      <c r="E90" s="91" t="s">
        <v>73</v>
      </c>
      <c r="F90" s="134"/>
      <c r="G90" s="32"/>
      <c r="H90" s="60"/>
      <c r="I90" s="31"/>
      <c r="J90" s="17"/>
      <c r="K90" s="16"/>
    </row>
    <row r="91" spans="1:11" ht="75" customHeight="1" hidden="1">
      <c r="A91" s="93" t="s">
        <v>92</v>
      </c>
      <c r="B91" s="94">
        <v>804</v>
      </c>
      <c r="C91" s="95" t="s">
        <v>41</v>
      </c>
      <c r="D91" s="95" t="s">
        <v>52</v>
      </c>
      <c r="E91" s="96" t="s">
        <v>74</v>
      </c>
      <c r="F91" s="97"/>
      <c r="G91" s="23"/>
      <c r="H91" s="50"/>
      <c r="I91" s="21"/>
      <c r="J91" s="17"/>
      <c r="K91" s="16"/>
    </row>
    <row r="92" spans="1:11" ht="75" hidden="1">
      <c r="A92" s="98" t="s">
        <v>33</v>
      </c>
      <c r="B92" s="94">
        <v>804</v>
      </c>
      <c r="C92" s="95" t="s">
        <v>41</v>
      </c>
      <c r="D92" s="95" t="s">
        <v>52</v>
      </c>
      <c r="E92" s="96" t="s">
        <v>72</v>
      </c>
      <c r="F92" s="97">
        <v>200</v>
      </c>
      <c r="G92" s="23"/>
      <c r="H92" s="50"/>
      <c r="I92" s="21"/>
      <c r="J92" s="17"/>
      <c r="K92" s="16"/>
    </row>
    <row r="93" spans="1:11" ht="75" hidden="1">
      <c r="A93" s="100" t="s">
        <v>32</v>
      </c>
      <c r="B93" s="101">
        <v>804</v>
      </c>
      <c r="C93" s="102" t="s">
        <v>41</v>
      </c>
      <c r="D93" s="102" t="s">
        <v>52</v>
      </c>
      <c r="E93" s="140" t="s">
        <v>72</v>
      </c>
      <c r="F93" s="135">
        <v>240</v>
      </c>
      <c r="G93" s="33"/>
      <c r="H93" s="61"/>
      <c r="I93" s="21"/>
      <c r="J93" s="17"/>
      <c r="K93" s="16"/>
    </row>
    <row r="94" spans="1:11" ht="15.75">
      <c r="A94" s="127"/>
      <c r="B94" s="136"/>
      <c r="C94" s="137"/>
      <c r="D94" s="137"/>
      <c r="E94" s="141"/>
      <c r="F94" s="138"/>
      <c r="G94" s="34"/>
      <c r="H94" s="62"/>
      <c r="I94" s="21"/>
      <c r="J94" s="17"/>
      <c r="K94" s="16"/>
    </row>
    <row r="95" spans="1:11" ht="28.5">
      <c r="A95" s="142" t="s">
        <v>6</v>
      </c>
      <c r="B95" s="143">
        <v>804</v>
      </c>
      <c r="C95" s="144" t="s">
        <v>41</v>
      </c>
      <c r="D95" s="144" t="s">
        <v>52</v>
      </c>
      <c r="E95" s="145"/>
      <c r="F95" s="146"/>
      <c r="G95" s="37">
        <f>G96</f>
        <v>258365.29</v>
      </c>
      <c r="H95" s="63">
        <v>0</v>
      </c>
      <c r="I95" s="31">
        <f>I96</f>
        <v>258365.29</v>
      </c>
      <c r="J95" s="17"/>
      <c r="K95" s="16"/>
    </row>
    <row r="96" spans="1:11" ht="36.75" customHeight="1">
      <c r="A96" s="127" t="s">
        <v>214</v>
      </c>
      <c r="B96" s="136">
        <v>804</v>
      </c>
      <c r="C96" s="137" t="s">
        <v>41</v>
      </c>
      <c r="D96" s="137" t="s">
        <v>52</v>
      </c>
      <c r="E96" s="141" t="s">
        <v>216</v>
      </c>
      <c r="F96" s="138"/>
      <c r="G96" s="34">
        <f>G97</f>
        <v>258365.29</v>
      </c>
      <c r="H96" s="62">
        <v>0</v>
      </c>
      <c r="I96" s="21">
        <f>I97</f>
        <v>258365.29</v>
      </c>
      <c r="J96" s="17"/>
      <c r="K96" s="16"/>
    </row>
    <row r="97" spans="1:11" ht="51.75" customHeight="1">
      <c r="A97" s="127" t="s">
        <v>215</v>
      </c>
      <c r="B97" s="136">
        <v>804</v>
      </c>
      <c r="C97" s="137" t="s">
        <v>41</v>
      </c>
      <c r="D97" s="137" t="s">
        <v>52</v>
      </c>
      <c r="E97" s="141" t="s">
        <v>217</v>
      </c>
      <c r="F97" s="138"/>
      <c r="G97" s="34">
        <f>G98</f>
        <v>258365.29</v>
      </c>
      <c r="H97" s="62">
        <v>0</v>
      </c>
      <c r="I97" s="21">
        <f>I98</f>
        <v>258365.29</v>
      </c>
      <c r="J97" s="17"/>
      <c r="K97" s="16"/>
    </row>
    <row r="98" spans="1:11" ht="15.75">
      <c r="A98" s="127" t="s">
        <v>16</v>
      </c>
      <c r="B98" s="136">
        <v>804</v>
      </c>
      <c r="C98" s="137" t="s">
        <v>41</v>
      </c>
      <c r="D98" s="137" t="s">
        <v>52</v>
      </c>
      <c r="E98" s="141" t="s">
        <v>217</v>
      </c>
      <c r="F98" s="138">
        <v>800</v>
      </c>
      <c r="G98" s="34">
        <f>G99</f>
        <v>258365.29</v>
      </c>
      <c r="H98" s="62">
        <v>0</v>
      </c>
      <c r="I98" s="21">
        <f>I99</f>
        <v>258365.29</v>
      </c>
      <c r="J98" s="17"/>
      <c r="K98" s="16"/>
    </row>
    <row r="99" spans="1:11" ht="15.75">
      <c r="A99" s="127" t="s">
        <v>218</v>
      </c>
      <c r="B99" s="136">
        <v>804</v>
      </c>
      <c r="C99" s="137" t="s">
        <v>41</v>
      </c>
      <c r="D99" s="137" t="s">
        <v>52</v>
      </c>
      <c r="E99" s="141" t="s">
        <v>217</v>
      </c>
      <c r="F99" s="138">
        <v>830</v>
      </c>
      <c r="G99" s="34">
        <v>258365.29</v>
      </c>
      <c r="H99" s="62">
        <v>0</v>
      </c>
      <c r="I99" s="21">
        <v>258365.29</v>
      </c>
      <c r="J99" s="17"/>
      <c r="K99" s="16"/>
    </row>
    <row r="100" spans="1:11" ht="15.75">
      <c r="A100" s="147"/>
      <c r="B100" s="84"/>
      <c r="C100" s="148"/>
      <c r="D100" s="148"/>
      <c r="E100" s="149"/>
      <c r="F100" s="87"/>
      <c r="G100" s="21"/>
      <c r="H100" s="48"/>
      <c r="I100" s="21"/>
      <c r="J100" s="17"/>
      <c r="K100" s="16"/>
    </row>
    <row r="101" spans="1:11" ht="23.25" customHeight="1">
      <c r="A101" s="83" t="s">
        <v>27</v>
      </c>
      <c r="B101" s="108">
        <v>804</v>
      </c>
      <c r="C101" s="85" t="s">
        <v>47</v>
      </c>
      <c r="D101" s="85" t="s">
        <v>46</v>
      </c>
      <c r="E101" s="149"/>
      <c r="F101" s="133"/>
      <c r="G101" s="31">
        <f aca="true" t="shared" si="8" ref="G101:I103">G102</f>
        <v>460608.20999999996</v>
      </c>
      <c r="H101" s="59">
        <f t="shared" si="8"/>
        <v>445633.48</v>
      </c>
      <c r="I101" s="31">
        <f t="shared" si="8"/>
        <v>460608.21</v>
      </c>
      <c r="J101" s="17"/>
      <c r="K101" s="16"/>
    </row>
    <row r="102" spans="1:11" ht="28.5">
      <c r="A102" s="83" t="s">
        <v>28</v>
      </c>
      <c r="B102" s="108">
        <v>804</v>
      </c>
      <c r="C102" s="85" t="s">
        <v>47</v>
      </c>
      <c r="D102" s="85" t="s">
        <v>48</v>
      </c>
      <c r="E102" s="149"/>
      <c r="F102" s="87"/>
      <c r="G102" s="21">
        <f t="shared" si="8"/>
        <v>460608.20999999996</v>
      </c>
      <c r="H102" s="48">
        <f t="shared" si="8"/>
        <v>445633.48</v>
      </c>
      <c r="I102" s="21">
        <f t="shared" si="8"/>
        <v>460608.21</v>
      </c>
      <c r="J102" s="17"/>
      <c r="K102" s="16"/>
    </row>
    <row r="103" spans="1:11" ht="45">
      <c r="A103" s="150" t="s">
        <v>119</v>
      </c>
      <c r="B103" s="89">
        <v>804</v>
      </c>
      <c r="C103" s="90" t="s">
        <v>47</v>
      </c>
      <c r="D103" s="90" t="s">
        <v>48</v>
      </c>
      <c r="E103" s="91" t="s">
        <v>118</v>
      </c>
      <c r="F103" s="92"/>
      <c r="G103" s="22">
        <f t="shared" si="8"/>
        <v>460608.20999999996</v>
      </c>
      <c r="H103" s="49">
        <f t="shared" si="8"/>
        <v>445633.48</v>
      </c>
      <c r="I103" s="21">
        <f t="shared" si="8"/>
        <v>460608.21</v>
      </c>
      <c r="J103" s="17"/>
      <c r="K103" s="16"/>
    </row>
    <row r="104" spans="1:11" ht="78" customHeight="1">
      <c r="A104" s="93" t="s">
        <v>75</v>
      </c>
      <c r="B104" s="94">
        <v>804</v>
      </c>
      <c r="C104" s="95" t="s">
        <v>47</v>
      </c>
      <c r="D104" s="95" t="s">
        <v>48</v>
      </c>
      <c r="E104" s="96" t="s">
        <v>120</v>
      </c>
      <c r="F104" s="99"/>
      <c r="G104" s="24">
        <f>G105+G109</f>
        <v>460608.20999999996</v>
      </c>
      <c r="H104" s="51">
        <f>H105+H109</f>
        <v>445633.48</v>
      </c>
      <c r="I104" s="27">
        <f>I105+I109</f>
        <v>460608.21</v>
      </c>
      <c r="J104" s="17"/>
      <c r="K104" s="16"/>
    </row>
    <row r="105" spans="1:11" ht="112.5" customHeight="1">
      <c r="A105" s="98" t="s">
        <v>14</v>
      </c>
      <c r="B105" s="94">
        <v>804</v>
      </c>
      <c r="C105" s="95" t="s">
        <v>47</v>
      </c>
      <c r="D105" s="95" t="s">
        <v>48</v>
      </c>
      <c r="E105" s="96" t="s">
        <v>120</v>
      </c>
      <c r="F105" s="99">
        <v>100</v>
      </c>
      <c r="G105" s="24">
        <f>G106</f>
        <v>433385.20999999996</v>
      </c>
      <c r="H105" s="51">
        <f>H106</f>
        <v>390000</v>
      </c>
      <c r="I105" s="27">
        <f>I106</f>
        <v>433385.21</v>
      </c>
      <c r="J105" s="17"/>
      <c r="K105" s="16"/>
    </row>
    <row r="106" spans="1:11" ht="45">
      <c r="A106" s="98" t="s">
        <v>15</v>
      </c>
      <c r="B106" s="94">
        <v>804</v>
      </c>
      <c r="C106" s="95" t="s">
        <v>47</v>
      </c>
      <c r="D106" s="95" t="s">
        <v>48</v>
      </c>
      <c r="E106" s="96" t="s">
        <v>120</v>
      </c>
      <c r="F106" s="99">
        <v>120</v>
      </c>
      <c r="G106" s="24">
        <f>361679+29370.37+42335.84</f>
        <v>433385.20999999996</v>
      </c>
      <c r="H106" s="51">
        <v>390000</v>
      </c>
      <c r="I106" s="27">
        <v>433385.21</v>
      </c>
      <c r="J106" s="17"/>
      <c r="K106" s="16"/>
    </row>
    <row r="107" spans="1:11" ht="51" customHeight="1" hidden="1">
      <c r="A107" s="98" t="s">
        <v>98</v>
      </c>
      <c r="B107" s="94">
        <v>804</v>
      </c>
      <c r="C107" s="95" t="s">
        <v>47</v>
      </c>
      <c r="D107" s="95" t="s">
        <v>48</v>
      </c>
      <c r="E107" s="96" t="s">
        <v>120</v>
      </c>
      <c r="F107" s="99">
        <v>121</v>
      </c>
      <c r="G107" s="24">
        <v>50559</v>
      </c>
      <c r="H107" s="51">
        <v>50559</v>
      </c>
      <c r="I107" s="27">
        <v>52991</v>
      </c>
      <c r="J107" s="17"/>
      <c r="K107" s="16"/>
    </row>
    <row r="108" spans="1:11" ht="90" hidden="1">
      <c r="A108" s="98" t="s">
        <v>99</v>
      </c>
      <c r="B108" s="94">
        <v>804</v>
      </c>
      <c r="C108" s="95" t="s">
        <v>47</v>
      </c>
      <c r="D108" s="95" t="s">
        <v>48</v>
      </c>
      <c r="E108" s="96" t="s">
        <v>120</v>
      </c>
      <c r="F108" s="99">
        <v>129</v>
      </c>
      <c r="G108" s="24">
        <v>15269</v>
      </c>
      <c r="H108" s="51">
        <v>15269</v>
      </c>
      <c r="I108" s="27">
        <v>16004</v>
      </c>
      <c r="J108" s="17"/>
      <c r="K108" s="16"/>
    </row>
    <row r="109" spans="1:11" ht="45">
      <c r="A109" s="98" t="s">
        <v>33</v>
      </c>
      <c r="B109" s="94">
        <v>804</v>
      </c>
      <c r="C109" s="95" t="s">
        <v>47</v>
      </c>
      <c r="D109" s="95" t="s">
        <v>48</v>
      </c>
      <c r="E109" s="96" t="s">
        <v>120</v>
      </c>
      <c r="F109" s="97">
        <v>200</v>
      </c>
      <c r="G109" s="23">
        <f>G110</f>
        <v>27223</v>
      </c>
      <c r="H109" s="50">
        <f>H110</f>
        <v>55633.48</v>
      </c>
      <c r="I109" s="21">
        <f>I110</f>
        <v>27223</v>
      </c>
      <c r="J109" s="17"/>
      <c r="K109" s="16"/>
    </row>
    <row r="110" spans="1:11" ht="60">
      <c r="A110" s="100" t="s">
        <v>32</v>
      </c>
      <c r="B110" s="101">
        <v>804</v>
      </c>
      <c r="C110" s="102" t="s">
        <v>47</v>
      </c>
      <c r="D110" s="102" t="s">
        <v>48</v>
      </c>
      <c r="E110" s="96" t="s">
        <v>120</v>
      </c>
      <c r="F110" s="135">
        <v>240</v>
      </c>
      <c r="G110" s="29">
        <f>69558.84-42335.84</f>
        <v>27223</v>
      </c>
      <c r="H110" s="56">
        <v>55633.48</v>
      </c>
      <c r="I110" s="21">
        <v>27223</v>
      </c>
      <c r="J110" s="17"/>
      <c r="K110" s="16"/>
    </row>
    <row r="111" spans="1:11" ht="60" hidden="1">
      <c r="A111" s="100" t="s">
        <v>107</v>
      </c>
      <c r="B111" s="101">
        <v>804</v>
      </c>
      <c r="C111" s="102" t="s">
        <v>47</v>
      </c>
      <c r="D111" s="102" t="s">
        <v>48</v>
      </c>
      <c r="E111" s="96" t="s">
        <v>120</v>
      </c>
      <c r="F111" s="135">
        <v>244</v>
      </c>
      <c r="G111" s="33">
        <v>59514.9</v>
      </c>
      <c r="H111" s="61">
        <v>60849</v>
      </c>
      <c r="I111" s="21">
        <v>62849</v>
      </c>
      <c r="J111" s="17"/>
      <c r="K111" s="16"/>
    </row>
    <row r="112" spans="1:11" ht="15.75">
      <c r="A112" s="147"/>
      <c r="B112" s="84"/>
      <c r="C112" s="148"/>
      <c r="D112" s="148"/>
      <c r="E112" s="149"/>
      <c r="F112" s="87"/>
      <c r="G112" s="21"/>
      <c r="H112" s="48"/>
      <c r="I112" s="21"/>
      <c r="J112" s="17"/>
      <c r="K112" s="16"/>
    </row>
    <row r="113" spans="1:11" ht="42.75">
      <c r="A113" s="83" t="s">
        <v>36</v>
      </c>
      <c r="B113" s="108">
        <v>804</v>
      </c>
      <c r="C113" s="85" t="s">
        <v>48</v>
      </c>
      <c r="D113" s="85" t="s">
        <v>46</v>
      </c>
      <c r="E113" s="149"/>
      <c r="F113" s="133"/>
      <c r="G113" s="31">
        <f aca="true" t="shared" si="9" ref="G113:I120">G114</f>
        <v>287997.95</v>
      </c>
      <c r="H113" s="59">
        <f t="shared" si="9"/>
        <v>100000</v>
      </c>
      <c r="I113" s="31">
        <f t="shared" si="9"/>
        <v>287997.95</v>
      </c>
      <c r="J113" s="17"/>
      <c r="K113" s="16"/>
    </row>
    <row r="114" spans="1:11" ht="66" customHeight="1">
      <c r="A114" s="151" t="s">
        <v>156</v>
      </c>
      <c r="B114" s="108">
        <v>804</v>
      </c>
      <c r="C114" s="85" t="s">
        <v>48</v>
      </c>
      <c r="D114" s="85" t="s">
        <v>53</v>
      </c>
      <c r="E114" s="149"/>
      <c r="F114" s="133"/>
      <c r="G114" s="31">
        <f t="shared" si="9"/>
        <v>287997.95</v>
      </c>
      <c r="H114" s="59">
        <f t="shared" si="9"/>
        <v>100000</v>
      </c>
      <c r="I114" s="31">
        <f t="shared" si="9"/>
        <v>287997.95</v>
      </c>
      <c r="J114" s="17"/>
      <c r="K114" s="16"/>
    </row>
    <row r="115" spans="1:11" ht="84.75" customHeight="1">
      <c r="A115" s="18" t="s">
        <v>200</v>
      </c>
      <c r="B115" s="89">
        <v>804</v>
      </c>
      <c r="C115" s="152" t="s">
        <v>48</v>
      </c>
      <c r="D115" s="152" t="s">
        <v>53</v>
      </c>
      <c r="E115" s="91" t="s">
        <v>157</v>
      </c>
      <c r="F115" s="92"/>
      <c r="G115" s="22">
        <f>G116+G119+G124</f>
        <v>287997.95</v>
      </c>
      <c r="H115" s="49">
        <f>H119</f>
        <v>100000</v>
      </c>
      <c r="I115" s="21">
        <f>I116+I119+I124</f>
        <v>287997.95</v>
      </c>
      <c r="J115" s="17"/>
      <c r="K115" s="16"/>
    </row>
    <row r="116" spans="1:11" ht="54" customHeight="1">
      <c r="A116" s="153" t="s">
        <v>219</v>
      </c>
      <c r="B116" s="154">
        <v>804</v>
      </c>
      <c r="C116" s="155" t="s">
        <v>48</v>
      </c>
      <c r="D116" s="155" t="s">
        <v>53</v>
      </c>
      <c r="E116" s="156" t="s">
        <v>225</v>
      </c>
      <c r="F116" s="157"/>
      <c r="G116" s="39">
        <f>G117</f>
        <v>213600</v>
      </c>
      <c r="H116" s="67">
        <v>0</v>
      </c>
      <c r="I116" s="21">
        <f>I117</f>
        <v>213600</v>
      </c>
      <c r="J116" s="17"/>
      <c r="K116" s="16"/>
    </row>
    <row r="117" spans="1:11" ht="69.75" customHeight="1">
      <c r="A117" s="115" t="s">
        <v>33</v>
      </c>
      <c r="B117" s="94">
        <v>804</v>
      </c>
      <c r="C117" s="95" t="s">
        <v>48</v>
      </c>
      <c r="D117" s="95" t="s">
        <v>53</v>
      </c>
      <c r="E117" s="156" t="s">
        <v>225</v>
      </c>
      <c r="F117" s="97">
        <v>200</v>
      </c>
      <c r="G117" s="23">
        <v>213600</v>
      </c>
      <c r="H117" s="50">
        <v>0</v>
      </c>
      <c r="I117" s="21">
        <f>I118</f>
        <v>213600</v>
      </c>
      <c r="J117" s="17"/>
      <c r="K117" s="16"/>
    </row>
    <row r="118" spans="1:11" ht="68.25" customHeight="1">
      <c r="A118" s="93" t="s">
        <v>32</v>
      </c>
      <c r="B118" s="94">
        <v>804</v>
      </c>
      <c r="C118" s="95" t="s">
        <v>48</v>
      </c>
      <c r="D118" s="95" t="s">
        <v>53</v>
      </c>
      <c r="E118" s="156" t="s">
        <v>225</v>
      </c>
      <c r="F118" s="97">
        <v>240</v>
      </c>
      <c r="G118" s="23">
        <f>213600</f>
        <v>213600</v>
      </c>
      <c r="H118" s="50">
        <v>0</v>
      </c>
      <c r="I118" s="21">
        <v>213600</v>
      </c>
      <c r="J118" s="17"/>
      <c r="K118" s="16"/>
    </row>
    <row r="119" spans="1:11" ht="63.75" customHeight="1">
      <c r="A119" s="114" t="s">
        <v>155</v>
      </c>
      <c r="B119" s="94">
        <v>804</v>
      </c>
      <c r="C119" s="95" t="s">
        <v>48</v>
      </c>
      <c r="D119" s="95" t="s">
        <v>53</v>
      </c>
      <c r="E119" s="96" t="s">
        <v>158</v>
      </c>
      <c r="F119" s="97"/>
      <c r="G119" s="23">
        <f t="shared" si="9"/>
        <v>62397.95</v>
      </c>
      <c r="H119" s="50">
        <f t="shared" si="9"/>
        <v>100000</v>
      </c>
      <c r="I119" s="21">
        <f t="shared" si="9"/>
        <v>62397.95</v>
      </c>
      <c r="J119" s="17"/>
      <c r="K119" s="16"/>
    </row>
    <row r="120" spans="1:11" ht="61.5" customHeight="1">
      <c r="A120" s="115" t="s">
        <v>33</v>
      </c>
      <c r="B120" s="94">
        <v>804</v>
      </c>
      <c r="C120" s="95" t="s">
        <v>48</v>
      </c>
      <c r="D120" s="95" t="s">
        <v>53</v>
      </c>
      <c r="E120" s="96" t="s">
        <v>158</v>
      </c>
      <c r="F120" s="97">
        <v>200</v>
      </c>
      <c r="G120" s="23">
        <f t="shared" si="9"/>
        <v>62397.95</v>
      </c>
      <c r="H120" s="50">
        <f t="shared" si="9"/>
        <v>100000</v>
      </c>
      <c r="I120" s="21">
        <f t="shared" si="9"/>
        <v>62397.95</v>
      </c>
      <c r="J120" s="17"/>
      <c r="K120" s="16"/>
    </row>
    <row r="121" spans="1:11" ht="60">
      <c r="A121" s="93" t="s">
        <v>32</v>
      </c>
      <c r="B121" s="94">
        <v>804</v>
      </c>
      <c r="C121" s="95" t="s">
        <v>48</v>
      </c>
      <c r="D121" s="95" t="s">
        <v>53</v>
      </c>
      <c r="E121" s="96" t="s">
        <v>158</v>
      </c>
      <c r="F121" s="97">
        <v>240</v>
      </c>
      <c r="G121" s="23">
        <f>100000-37602.05</f>
        <v>62397.95</v>
      </c>
      <c r="H121" s="50">
        <v>100000</v>
      </c>
      <c r="I121" s="21">
        <v>62397.95</v>
      </c>
      <c r="J121" s="17"/>
      <c r="K121" s="16"/>
    </row>
    <row r="122" spans="1:11" ht="120" hidden="1">
      <c r="A122" s="115" t="s">
        <v>32</v>
      </c>
      <c r="B122" s="94">
        <v>804</v>
      </c>
      <c r="C122" s="95" t="s">
        <v>48</v>
      </c>
      <c r="D122" s="95" t="s">
        <v>53</v>
      </c>
      <c r="E122" s="96" t="s">
        <v>76</v>
      </c>
      <c r="F122" s="97">
        <v>600</v>
      </c>
      <c r="G122" s="23"/>
      <c r="H122" s="50"/>
      <c r="I122" s="21"/>
      <c r="J122" s="17"/>
      <c r="K122" s="16"/>
    </row>
    <row r="123" spans="1:11" ht="93" customHeight="1" hidden="1">
      <c r="A123" s="100" t="s">
        <v>37</v>
      </c>
      <c r="B123" s="101">
        <v>804</v>
      </c>
      <c r="C123" s="102" t="s">
        <v>48</v>
      </c>
      <c r="D123" s="102" t="s">
        <v>53</v>
      </c>
      <c r="E123" s="140" t="s">
        <v>77</v>
      </c>
      <c r="F123" s="135">
        <v>630</v>
      </c>
      <c r="G123" s="33"/>
      <c r="H123" s="61"/>
      <c r="I123" s="21"/>
      <c r="J123" s="17"/>
      <c r="K123" s="16"/>
    </row>
    <row r="124" spans="1:11" ht="55.5" customHeight="1">
      <c r="A124" s="98" t="s">
        <v>140</v>
      </c>
      <c r="B124" s="97">
        <v>804</v>
      </c>
      <c r="C124" s="97">
        <v>2</v>
      </c>
      <c r="D124" s="97">
        <v>10</v>
      </c>
      <c r="E124" s="96" t="s">
        <v>220</v>
      </c>
      <c r="F124" s="97">
        <v>200</v>
      </c>
      <c r="G124" s="34">
        <f>G125</f>
        <v>12000</v>
      </c>
      <c r="H124" s="62">
        <v>0</v>
      </c>
      <c r="I124" s="21">
        <f>I125</f>
        <v>12000</v>
      </c>
      <c r="J124" s="17"/>
      <c r="K124" s="16"/>
    </row>
    <row r="125" spans="1:11" ht="64.5" customHeight="1">
      <c r="A125" s="115" t="s">
        <v>33</v>
      </c>
      <c r="B125" s="94">
        <v>804</v>
      </c>
      <c r="C125" s="95" t="s">
        <v>48</v>
      </c>
      <c r="D125" s="95" t="s">
        <v>53</v>
      </c>
      <c r="E125" s="96" t="s">
        <v>220</v>
      </c>
      <c r="F125" s="97">
        <v>200</v>
      </c>
      <c r="G125" s="23">
        <f>G126</f>
        <v>12000</v>
      </c>
      <c r="H125" s="50">
        <f>H126</f>
        <v>0</v>
      </c>
      <c r="I125" s="21">
        <f>I126</f>
        <v>12000</v>
      </c>
      <c r="J125" s="17"/>
      <c r="K125" s="16"/>
    </row>
    <row r="126" spans="1:11" ht="71.25" customHeight="1">
      <c r="A126" s="93" t="s">
        <v>32</v>
      </c>
      <c r="B126" s="94">
        <v>804</v>
      </c>
      <c r="C126" s="95" t="s">
        <v>48</v>
      </c>
      <c r="D126" s="95" t="s">
        <v>53</v>
      </c>
      <c r="E126" s="96" t="s">
        <v>220</v>
      </c>
      <c r="F126" s="97">
        <v>240</v>
      </c>
      <c r="G126" s="23">
        <f>17000-5000</f>
        <v>12000</v>
      </c>
      <c r="H126" s="50">
        <v>0</v>
      </c>
      <c r="I126" s="21">
        <v>12000</v>
      </c>
      <c r="J126" s="17"/>
      <c r="K126" s="16"/>
    </row>
    <row r="127" spans="1:11" ht="15.75" hidden="1">
      <c r="A127" s="147"/>
      <c r="B127" s="84"/>
      <c r="C127" s="148"/>
      <c r="D127" s="148"/>
      <c r="E127" s="149"/>
      <c r="F127" s="87"/>
      <c r="G127" s="21"/>
      <c r="H127" s="48"/>
      <c r="I127" s="21"/>
      <c r="J127" s="17"/>
      <c r="K127" s="16"/>
    </row>
    <row r="128" spans="1:11" ht="24.75" customHeight="1" hidden="1">
      <c r="A128" s="83" t="s">
        <v>7</v>
      </c>
      <c r="B128" s="108">
        <v>804</v>
      </c>
      <c r="C128" s="85" t="s">
        <v>49</v>
      </c>
      <c r="D128" s="85" t="s">
        <v>46</v>
      </c>
      <c r="E128" s="149"/>
      <c r="F128" s="158"/>
      <c r="G128" s="35">
        <f>G129+G138</f>
        <v>0</v>
      </c>
      <c r="H128" s="64">
        <f>H138</f>
        <v>22000</v>
      </c>
      <c r="I128" s="35">
        <f>I138</f>
        <v>0</v>
      </c>
      <c r="J128" s="17"/>
      <c r="K128" s="16"/>
    </row>
    <row r="129" spans="1:11" ht="33" customHeight="1" hidden="1">
      <c r="A129" s="83" t="s">
        <v>9</v>
      </c>
      <c r="B129" s="108">
        <v>804</v>
      </c>
      <c r="C129" s="85" t="s">
        <v>49</v>
      </c>
      <c r="D129" s="85" t="s">
        <v>54</v>
      </c>
      <c r="E129" s="159"/>
      <c r="F129" s="158"/>
      <c r="G129" s="35">
        <f>G130</f>
        <v>0</v>
      </c>
      <c r="H129" s="64">
        <f>H130</f>
        <v>0</v>
      </c>
      <c r="I129" s="35">
        <f>I130</f>
        <v>0</v>
      </c>
      <c r="J129" s="17"/>
      <c r="K129" s="16"/>
    </row>
    <row r="130" spans="1:11" ht="75" hidden="1">
      <c r="A130" s="160" t="s">
        <v>183</v>
      </c>
      <c r="B130" s="89">
        <v>804</v>
      </c>
      <c r="C130" s="90" t="s">
        <v>49</v>
      </c>
      <c r="D130" s="90" t="s">
        <v>54</v>
      </c>
      <c r="E130" s="91" t="s">
        <v>182</v>
      </c>
      <c r="F130" s="92"/>
      <c r="G130" s="22">
        <f>G131+G135</f>
        <v>0</v>
      </c>
      <c r="H130" s="49">
        <f>H131+H135</f>
        <v>0</v>
      </c>
      <c r="I130" s="21">
        <f>I131+I135</f>
        <v>0</v>
      </c>
      <c r="J130" s="17"/>
      <c r="K130" s="16"/>
    </row>
    <row r="131" spans="1:11" ht="80.25" customHeight="1" hidden="1">
      <c r="A131" s="160" t="s">
        <v>184</v>
      </c>
      <c r="B131" s="94">
        <v>804</v>
      </c>
      <c r="C131" s="95" t="s">
        <v>49</v>
      </c>
      <c r="D131" s="95" t="s">
        <v>54</v>
      </c>
      <c r="E131" s="96" t="s">
        <v>186</v>
      </c>
      <c r="F131" s="97"/>
      <c r="G131" s="23">
        <f aca="true" t="shared" si="10" ref="G131:I132">G132</f>
        <v>0</v>
      </c>
      <c r="H131" s="50">
        <f t="shared" si="10"/>
        <v>0</v>
      </c>
      <c r="I131" s="21">
        <f t="shared" si="10"/>
        <v>0</v>
      </c>
      <c r="J131" s="17"/>
      <c r="K131" s="16"/>
    </row>
    <row r="132" spans="1:11" ht="45" hidden="1">
      <c r="A132" s="93" t="s">
        <v>33</v>
      </c>
      <c r="B132" s="94">
        <v>804</v>
      </c>
      <c r="C132" s="95" t="s">
        <v>49</v>
      </c>
      <c r="D132" s="95" t="s">
        <v>54</v>
      </c>
      <c r="E132" s="96" t="s">
        <v>186</v>
      </c>
      <c r="F132" s="97">
        <v>200</v>
      </c>
      <c r="G132" s="23">
        <f t="shared" si="10"/>
        <v>0</v>
      </c>
      <c r="H132" s="50">
        <f t="shared" si="10"/>
        <v>0</v>
      </c>
      <c r="I132" s="21">
        <f t="shared" si="10"/>
        <v>0</v>
      </c>
      <c r="J132" s="17"/>
      <c r="K132" s="16"/>
    </row>
    <row r="133" spans="1:11" ht="60" hidden="1">
      <c r="A133" s="93" t="s">
        <v>32</v>
      </c>
      <c r="B133" s="94">
        <v>804</v>
      </c>
      <c r="C133" s="95" t="s">
        <v>49</v>
      </c>
      <c r="D133" s="95" t="s">
        <v>54</v>
      </c>
      <c r="E133" s="96" t="s">
        <v>186</v>
      </c>
      <c r="F133" s="97">
        <v>240</v>
      </c>
      <c r="G133" s="23">
        <v>0</v>
      </c>
      <c r="H133" s="50">
        <v>0</v>
      </c>
      <c r="I133" s="21">
        <v>0</v>
      </c>
      <c r="J133" s="17"/>
      <c r="K133" s="16"/>
    </row>
    <row r="134" spans="1:11" ht="55.5" customHeight="1" hidden="1">
      <c r="A134" s="93" t="s">
        <v>63</v>
      </c>
      <c r="B134" s="94">
        <v>804</v>
      </c>
      <c r="C134" s="95" t="s">
        <v>49</v>
      </c>
      <c r="D134" s="95" t="s">
        <v>54</v>
      </c>
      <c r="E134" s="96" t="s">
        <v>78</v>
      </c>
      <c r="F134" s="99"/>
      <c r="G134" s="24"/>
      <c r="H134" s="51"/>
      <c r="I134" s="27"/>
      <c r="J134" s="17"/>
      <c r="K134" s="16"/>
    </row>
    <row r="135" spans="1:11" ht="164.25" customHeight="1" hidden="1">
      <c r="A135" s="93" t="s">
        <v>62</v>
      </c>
      <c r="B135" s="94">
        <v>804</v>
      </c>
      <c r="C135" s="95" t="s">
        <v>49</v>
      </c>
      <c r="D135" s="95" t="s">
        <v>54</v>
      </c>
      <c r="E135" s="96" t="s">
        <v>185</v>
      </c>
      <c r="F135" s="99"/>
      <c r="G135" s="24">
        <f aca="true" t="shared" si="11" ref="G135:I136">G136</f>
        <v>0</v>
      </c>
      <c r="H135" s="51">
        <f t="shared" si="11"/>
        <v>0</v>
      </c>
      <c r="I135" s="27">
        <f t="shared" si="11"/>
        <v>0</v>
      </c>
      <c r="J135" s="17"/>
      <c r="K135" s="16"/>
    </row>
    <row r="136" spans="1:11" ht="45" hidden="1">
      <c r="A136" s="98" t="s">
        <v>33</v>
      </c>
      <c r="B136" s="94">
        <v>804</v>
      </c>
      <c r="C136" s="95" t="s">
        <v>49</v>
      </c>
      <c r="D136" s="95" t="s">
        <v>54</v>
      </c>
      <c r="E136" s="96" t="s">
        <v>185</v>
      </c>
      <c r="F136" s="99">
        <v>200</v>
      </c>
      <c r="G136" s="24">
        <f t="shared" si="11"/>
        <v>0</v>
      </c>
      <c r="H136" s="51">
        <f t="shared" si="11"/>
        <v>0</v>
      </c>
      <c r="I136" s="27">
        <f t="shared" si="11"/>
        <v>0</v>
      </c>
      <c r="J136" s="17"/>
      <c r="K136" s="16"/>
    </row>
    <row r="137" spans="1:11" ht="60" hidden="1">
      <c r="A137" s="100" t="s">
        <v>32</v>
      </c>
      <c r="B137" s="101">
        <v>804</v>
      </c>
      <c r="C137" s="102" t="s">
        <v>49</v>
      </c>
      <c r="D137" s="102" t="s">
        <v>54</v>
      </c>
      <c r="E137" s="96" t="s">
        <v>185</v>
      </c>
      <c r="F137" s="103">
        <v>240</v>
      </c>
      <c r="G137" s="26">
        <v>0</v>
      </c>
      <c r="H137" s="53">
        <v>0</v>
      </c>
      <c r="I137" s="27">
        <v>0</v>
      </c>
      <c r="J137" s="17"/>
      <c r="K137" s="16"/>
    </row>
    <row r="138" spans="1:11" ht="28.5" hidden="1">
      <c r="A138" s="83" t="s">
        <v>10</v>
      </c>
      <c r="B138" s="108">
        <v>804</v>
      </c>
      <c r="C138" s="85" t="s">
        <v>49</v>
      </c>
      <c r="D138" s="85" t="s">
        <v>55</v>
      </c>
      <c r="E138" s="159"/>
      <c r="F138" s="158"/>
      <c r="G138" s="35">
        <f>G139+G143</f>
        <v>0</v>
      </c>
      <c r="H138" s="64">
        <f>H139+H143</f>
        <v>22000</v>
      </c>
      <c r="I138" s="35">
        <f>I139+I143</f>
        <v>0</v>
      </c>
      <c r="J138" s="17"/>
      <c r="K138" s="16"/>
    </row>
    <row r="139" spans="1:11" ht="151.5" customHeight="1" hidden="1">
      <c r="A139" s="161" t="s">
        <v>202</v>
      </c>
      <c r="B139" s="89">
        <v>804</v>
      </c>
      <c r="C139" s="90" t="s">
        <v>49</v>
      </c>
      <c r="D139" s="90" t="s">
        <v>55</v>
      </c>
      <c r="E139" s="91" t="s">
        <v>161</v>
      </c>
      <c r="F139" s="107"/>
      <c r="G139" s="36">
        <f aca="true" t="shared" si="12" ref="G139:I141">G140</f>
        <v>0</v>
      </c>
      <c r="H139" s="65">
        <f t="shared" si="12"/>
        <v>22000</v>
      </c>
      <c r="I139" s="35">
        <f t="shared" si="12"/>
        <v>0</v>
      </c>
      <c r="J139" s="17"/>
      <c r="K139" s="16"/>
    </row>
    <row r="140" spans="1:11" ht="63.75" customHeight="1" hidden="1">
      <c r="A140" s="161" t="s">
        <v>201</v>
      </c>
      <c r="B140" s="94">
        <v>804</v>
      </c>
      <c r="C140" s="95" t="s">
        <v>49</v>
      </c>
      <c r="D140" s="95" t="s">
        <v>55</v>
      </c>
      <c r="E140" s="96" t="s">
        <v>162</v>
      </c>
      <c r="F140" s="97"/>
      <c r="G140" s="23">
        <f t="shared" si="12"/>
        <v>0</v>
      </c>
      <c r="H140" s="50">
        <f t="shared" si="12"/>
        <v>22000</v>
      </c>
      <c r="I140" s="21">
        <f t="shared" si="12"/>
        <v>0</v>
      </c>
      <c r="J140" s="17"/>
      <c r="K140" s="16"/>
    </row>
    <row r="141" spans="1:11" ht="45" hidden="1">
      <c r="A141" s="161" t="s">
        <v>33</v>
      </c>
      <c r="B141" s="94">
        <v>804</v>
      </c>
      <c r="C141" s="95" t="s">
        <v>49</v>
      </c>
      <c r="D141" s="95" t="s">
        <v>55</v>
      </c>
      <c r="E141" s="96" t="s">
        <v>162</v>
      </c>
      <c r="F141" s="97">
        <v>200</v>
      </c>
      <c r="G141" s="23">
        <f t="shared" si="12"/>
        <v>0</v>
      </c>
      <c r="H141" s="50">
        <f t="shared" si="12"/>
        <v>22000</v>
      </c>
      <c r="I141" s="21">
        <f t="shared" si="12"/>
        <v>0</v>
      </c>
      <c r="J141" s="17"/>
      <c r="K141" s="16"/>
    </row>
    <row r="142" spans="1:11" ht="60" hidden="1">
      <c r="A142" s="161" t="s">
        <v>32</v>
      </c>
      <c r="B142" s="101">
        <v>804</v>
      </c>
      <c r="C142" s="102" t="s">
        <v>49</v>
      </c>
      <c r="D142" s="102" t="s">
        <v>55</v>
      </c>
      <c r="E142" s="96" t="s">
        <v>162</v>
      </c>
      <c r="F142" s="135">
        <v>240</v>
      </c>
      <c r="G142" s="33">
        <f>22000-22000</f>
        <v>0</v>
      </c>
      <c r="H142" s="61">
        <v>22000</v>
      </c>
      <c r="I142" s="21">
        <v>0</v>
      </c>
      <c r="J142" s="17"/>
      <c r="K142" s="16"/>
    </row>
    <row r="143" spans="1:11" ht="75" hidden="1">
      <c r="A143" s="162" t="s">
        <v>193</v>
      </c>
      <c r="B143" s="163">
        <v>804</v>
      </c>
      <c r="C143" s="164" t="s">
        <v>49</v>
      </c>
      <c r="D143" s="164" t="s">
        <v>55</v>
      </c>
      <c r="E143" s="165" t="s">
        <v>160</v>
      </c>
      <c r="F143" s="146"/>
      <c r="G143" s="37">
        <f aca="true" t="shared" si="13" ref="G143:I145">G144</f>
        <v>0</v>
      </c>
      <c r="H143" s="63">
        <f t="shared" si="13"/>
        <v>0</v>
      </c>
      <c r="I143" s="31">
        <f t="shared" si="13"/>
        <v>0</v>
      </c>
      <c r="J143" s="17"/>
      <c r="K143" s="16"/>
    </row>
    <row r="144" spans="1:11" ht="45" hidden="1">
      <c r="A144" s="161" t="s">
        <v>159</v>
      </c>
      <c r="B144" s="101">
        <v>804</v>
      </c>
      <c r="C144" s="102" t="s">
        <v>49</v>
      </c>
      <c r="D144" s="102" t="s">
        <v>55</v>
      </c>
      <c r="E144" s="96" t="s">
        <v>160</v>
      </c>
      <c r="F144" s="138"/>
      <c r="G144" s="34">
        <f t="shared" si="13"/>
        <v>0</v>
      </c>
      <c r="H144" s="62">
        <f t="shared" si="13"/>
        <v>0</v>
      </c>
      <c r="I144" s="21">
        <f t="shared" si="13"/>
        <v>0</v>
      </c>
      <c r="J144" s="17"/>
      <c r="K144" s="16"/>
    </row>
    <row r="145" spans="1:11" ht="45" hidden="1">
      <c r="A145" s="161" t="s">
        <v>33</v>
      </c>
      <c r="B145" s="101">
        <v>804</v>
      </c>
      <c r="C145" s="102" t="s">
        <v>49</v>
      </c>
      <c r="D145" s="102" t="s">
        <v>55</v>
      </c>
      <c r="E145" s="96" t="s">
        <v>163</v>
      </c>
      <c r="F145" s="138">
        <v>200</v>
      </c>
      <c r="G145" s="34">
        <f t="shared" si="13"/>
        <v>0</v>
      </c>
      <c r="H145" s="62">
        <f t="shared" si="13"/>
        <v>0</v>
      </c>
      <c r="I145" s="21">
        <f t="shared" si="13"/>
        <v>0</v>
      </c>
      <c r="J145" s="17"/>
      <c r="K145" s="16"/>
    </row>
    <row r="146" spans="1:11" ht="60" hidden="1">
      <c r="A146" s="161" t="s">
        <v>32</v>
      </c>
      <c r="B146" s="101">
        <v>804</v>
      </c>
      <c r="C146" s="102" t="s">
        <v>49</v>
      </c>
      <c r="D146" s="102" t="s">
        <v>55</v>
      </c>
      <c r="E146" s="96" t="s">
        <v>163</v>
      </c>
      <c r="F146" s="138">
        <v>240</v>
      </c>
      <c r="G146" s="34">
        <v>0</v>
      </c>
      <c r="H146" s="62">
        <v>0</v>
      </c>
      <c r="I146" s="21">
        <v>0</v>
      </c>
      <c r="J146" s="17"/>
      <c r="K146" s="16"/>
    </row>
    <row r="147" spans="1:11" ht="15.75">
      <c r="A147" s="147"/>
      <c r="B147" s="84"/>
      <c r="C147" s="148"/>
      <c r="D147" s="148"/>
      <c r="E147" s="149"/>
      <c r="F147" s="87"/>
      <c r="G147" s="21"/>
      <c r="H147" s="48"/>
      <c r="I147" s="21"/>
      <c r="J147" s="17"/>
      <c r="K147" s="16"/>
    </row>
    <row r="148" spans="1:11" ht="32.25" customHeight="1">
      <c r="A148" s="83" t="s">
        <v>11</v>
      </c>
      <c r="B148" s="108">
        <v>804</v>
      </c>
      <c r="C148" s="85" t="s">
        <v>56</v>
      </c>
      <c r="D148" s="85" t="s">
        <v>46</v>
      </c>
      <c r="E148" s="149"/>
      <c r="F148" s="158"/>
      <c r="G148" s="35">
        <f>G167+G160</f>
        <v>2832486.01</v>
      </c>
      <c r="H148" s="64">
        <f>H167+H160</f>
        <v>1470000</v>
      </c>
      <c r="I148" s="35">
        <f>I167+I160</f>
        <v>2712593.9799999995</v>
      </c>
      <c r="J148" s="17"/>
      <c r="K148" s="16"/>
    </row>
    <row r="149" spans="1:11" ht="16.5" customHeight="1" hidden="1">
      <c r="A149" s="83" t="s">
        <v>35</v>
      </c>
      <c r="B149" s="108">
        <v>804</v>
      </c>
      <c r="C149" s="85" t="s">
        <v>56</v>
      </c>
      <c r="D149" s="85" t="s">
        <v>41</v>
      </c>
      <c r="E149" s="149"/>
      <c r="F149" s="87"/>
      <c r="G149" s="21"/>
      <c r="H149" s="48">
        <v>0</v>
      </c>
      <c r="I149" s="21">
        <v>0</v>
      </c>
      <c r="J149" s="17"/>
      <c r="K149" s="16"/>
    </row>
    <row r="150" spans="1:11" ht="49.5" customHeight="1" hidden="1">
      <c r="A150" s="88" t="s">
        <v>66</v>
      </c>
      <c r="B150" s="89">
        <v>300</v>
      </c>
      <c r="C150" s="90" t="s">
        <v>56</v>
      </c>
      <c r="D150" s="90" t="s">
        <v>41</v>
      </c>
      <c r="E150" s="91" t="s">
        <v>79</v>
      </c>
      <c r="F150" s="107"/>
      <c r="G150" s="28"/>
      <c r="H150" s="55"/>
      <c r="I150" s="27"/>
      <c r="J150" s="17"/>
      <c r="K150" s="16"/>
    </row>
    <row r="151" spans="1:11" ht="111" customHeight="1" hidden="1">
      <c r="A151" s="98" t="s">
        <v>65</v>
      </c>
      <c r="B151" s="94">
        <v>300</v>
      </c>
      <c r="C151" s="95" t="s">
        <v>56</v>
      </c>
      <c r="D151" s="95" t="s">
        <v>41</v>
      </c>
      <c r="E151" s="96" t="s">
        <v>80</v>
      </c>
      <c r="F151" s="99"/>
      <c r="G151" s="24"/>
      <c r="H151" s="51"/>
      <c r="I151" s="27"/>
      <c r="J151" s="17"/>
      <c r="K151" s="16"/>
    </row>
    <row r="152" spans="1:11" ht="75" hidden="1">
      <c r="A152" s="98" t="s">
        <v>33</v>
      </c>
      <c r="B152" s="94">
        <v>300</v>
      </c>
      <c r="C152" s="95" t="s">
        <v>56</v>
      </c>
      <c r="D152" s="95" t="s">
        <v>41</v>
      </c>
      <c r="E152" s="96" t="s">
        <v>81</v>
      </c>
      <c r="F152" s="97">
        <v>200</v>
      </c>
      <c r="G152" s="23"/>
      <c r="H152" s="50"/>
      <c r="I152" s="21"/>
      <c r="J152" s="17"/>
      <c r="K152" s="16"/>
    </row>
    <row r="153" spans="1:11" ht="75" hidden="1">
      <c r="A153" s="98" t="s">
        <v>32</v>
      </c>
      <c r="B153" s="94">
        <v>300</v>
      </c>
      <c r="C153" s="95" t="s">
        <v>56</v>
      </c>
      <c r="D153" s="95" t="s">
        <v>41</v>
      </c>
      <c r="E153" s="96" t="s">
        <v>82</v>
      </c>
      <c r="F153" s="97">
        <v>240</v>
      </c>
      <c r="G153" s="23"/>
      <c r="H153" s="50"/>
      <c r="I153" s="21"/>
      <c r="J153" s="17"/>
      <c r="K153" s="16"/>
    </row>
    <row r="154" spans="1:11" ht="79.5" customHeight="1" hidden="1">
      <c r="A154" s="98" t="s">
        <v>68</v>
      </c>
      <c r="B154" s="94">
        <v>300</v>
      </c>
      <c r="C154" s="95" t="s">
        <v>56</v>
      </c>
      <c r="D154" s="95" t="s">
        <v>41</v>
      </c>
      <c r="E154" s="96" t="s">
        <v>83</v>
      </c>
      <c r="F154" s="99"/>
      <c r="G154" s="24"/>
      <c r="H154" s="51"/>
      <c r="I154" s="27"/>
      <c r="J154" s="17"/>
      <c r="K154" s="16"/>
    </row>
    <row r="155" spans="1:11" ht="75" hidden="1">
      <c r="A155" s="98" t="s">
        <v>33</v>
      </c>
      <c r="B155" s="94">
        <v>300</v>
      </c>
      <c r="C155" s="95" t="s">
        <v>56</v>
      </c>
      <c r="D155" s="95" t="s">
        <v>41</v>
      </c>
      <c r="E155" s="96" t="s">
        <v>84</v>
      </c>
      <c r="F155" s="97">
        <v>200</v>
      </c>
      <c r="G155" s="23"/>
      <c r="H155" s="50"/>
      <c r="I155" s="21"/>
      <c r="J155" s="17"/>
      <c r="K155" s="16"/>
    </row>
    <row r="156" spans="1:11" ht="75" hidden="1">
      <c r="A156" s="98" t="s">
        <v>32</v>
      </c>
      <c r="B156" s="94">
        <v>300</v>
      </c>
      <c r="C156" s="95" t="s">
        <v>56</v>
      </c>
      <c r="D156" s="95" t="s">
        <v>41</v>
      </c>
      <c r="E156" s="96" t="s">
        <v>85</v>
      </c>
      <c r="F156" s="97">
        <v>240</v>
      </c>
      <c r="G156" s="23"/>
      <c r="H156" s="50"/>
      <c r="I156" s="21"/>
      <c r="J156" s="17"/>
      <c r="K156" s="16"/>
    </row>
    <row r="157" spans="1:11" ht="75" hidden="1">
      <c r="A157" s="93" t="s">
        <v>69</v>
      </c>
      <c r="B157" s="94">
        <v>300</v>
      </c>
      <c r="C157" s="95" t="s">
        <v>56</v>
      </c>
      <c r="D157" s="95" t="s">
        <v>41</v>
      </c>
      <c r="E157" s="96" t="s">
        <v>86</v>
      </c>
      <c r="F157" s="99"/>
      <c r="G157" s="24"/>
      <c r="H157" s="51"/>
      <c r="I157" s="27"/>
      <c r="J157" s="17"/>
      <c r="K157" s="16"/>
    </row>
    <row r="158" spans="1:11" ht="75" hidden="1">
      <c r="A158" s="98" t="s">
        <v>33</v>
      </c>
      <c r="B158" s="94">
        <v>300</v>
      </c>
      <c r="C158" s="95" t="s">
        <v>56</v>
      </c>
      <c r="D158" s="95" t="s">
        <v>41</v>
      </c>
      <c r="E158" s="96" t="s">
        <v>87</v>
      </c>
      <c r="F158" s="97">
        <v>200</v>
      </c>
      <c r="G158" s="23"/>
      <c r="H158" s="50"/>
      <c r="I158" s="21"/>
      <c r="J158" s="17"/>
      <c r="K158" s="16"/>
    </row>
    <row r="159" spans="1:11" ht="75" hidden="1">
      <c r="A159" s="98" t="s">
        <v>32</v>
      </c>
      <c r="B159" s="94">
        <v>300</v>
      </c>
      <c r="C159" s="95" t="s">
        <v>56</v>
      </c>
      <c r="D159" s="95" t="s">
        <v>41</v>
      </c>
      <c r="E159" s="96" t="s">
        <v>88</v>
      </c>
      <c r="F159" s="97">
        <v>240</v>
      </c>
      <c r="G159" s="23"/>
      <c r="H159" s="50"/>
      <c r="I159" s="21"/>
      <c r="J159" s="17"/>
      <c r="K159" s="16"/>
    </row>
    <row r="160" spans="1:11" ht="21" customHeight="1">
      <c r="A160" s="83" t="s">
        <v>12</v>
      </c>
      <c r="B160" s="108">
        <v>804</v>
      </c>
      <c r="C160" s="85" t="s">
        <v>56</v>
      </c>
      <c r="D160" s="85" t="s">
        <v>47</v>
      </c>
      <c r="E160" s="159"/>
      <c r="F160" s="133"/>
      <c r="G160" s="31">
        <f aca="true" t="shared" si="14" ref="G160:I164">G161</f>
        <v>410614</v>
      </c>
      <c r="H160" s="59">
        <f t="shared" si="14"/>
        <v>0</v>
      </c>
      <c r="I160" s="31">
        <f t="shared" si="14"/>
        <v>290721.97</v>
      </c>
      <c r="J160" s="17"/>
      <c r="K160" s="16"/>
    </row>
    <row r="161" spans="1:11" ht="30">
      <c r="A161" s="88" t="s">
        <v>122</v>
      </c>
      <c r="B161" s="89">
        <v>804</v>
      </c>
      <c r="C161" s="90" t="s">
        <v>56</v>
      </c>
      <c r="D161" s="90" t="s">
        <v>47</v>
      </c>
      <c r="E161" s="91" t="s">
        <v>121</v>
      </c>
      <c r="F161" s="92"/>
      <c r="G161" s="22">
        <f t="shared" si="14"/>
        <v>410614</v>
      </c>
      <c r="H161" s="49">
        <f t="shared" si="14"/>
        <v>0</v>
      </c>
      <c r="I161" s="21">
        <f t="shared" si="14"/>
        <v>290721.97</v>
      </c>
      <c r="J161" s="17"/>
      <c r="K161" s="16"/>
    </row>
    <row r="162" spans="1:11" ht="40.5" customHeight="1">
      <c r="A162" s="98" t="s">
        <v>124</v>
      </c>
      <c r="B162" s="94">
        <v>804</v>
      </c>
      <c r="C162" s="95" t="s">
        <v>56</v>
      </c>
      <c r="D162" s="95" t="s">
        <v>47</v>
      </c>
      <c r="E162" s="96" t="s">
        <v>123</v>
      </c>
      <c r="F162" s="99"/>
      <c r="G162" s="24">
        <f t="shared" si="14"/>
        <v>410614</v>
      </c>
      <c r="H162" s="51">
        <f t="shared" si="14"/>
        <v>0</v>
      </c>
      <c r="I162" s="27">
        <f t="shared" si="14"/>
        <v>290721.97</v>
      </c>
      <c r="J162" s="17"/>
      <c r="K162" s="16"/>
    </row>
    <row r="163" spans="1:11" ht="88.5" customHeight="1">
      <c r="A163" s="98" t="s">
        <v>181</v>
      </c>
      <c r="B163" s="94">
        <v>804</v>
      </c>
      <c r="C163" s="95" t="s">
        <v>56</v>
      </c>
      <c r="D163" s="95" t="s">
        <v>47</v>
      </c>
      <c r="E163" s="96" t="s">
        <v>125</v>
      </c>
      <c r="F163" s="99"/>
      <c r="G163" s="24">
        <f t="shared" si="14"/>
        <v>410614</v>
      </c>
      <c r="H163" s="51">
        <f t="shared" si="14"/>
        <v>0</v>
      </c>
      <c r="I163" s="27">
        <f t="shared" si="14"/>
        <v>290721.97</v>
      </c>
      <c r="J163" s="17"/>
      <c r="K163" s="16"/>
    </row>
    <row r="164" spans="1:11" ht="74.25" customHeight="1">
      <c r="A164" s="98" t="s">
        <v>33</v>
      </c>
      <c r="B164" s="94">
        <v>804</v>
      </c>
      <c r="C164" s="95" t="s">
        <v>56</v>
      </c>
      <c r="D164" s="95" t="s">
        <v>47</v>
      </c>
      <c r="E164" s="96" t="s">
        <v>125</v>
      </c>
      <c r="F164" s="97">
        <v>200</v>
      </c>
      <c r="G164" s="23">
        <f>G165</f>
        <v>410614</v>
      </c>
      <c r="H164" s="50">
        <f t="shared" si="14"/>
        <v>0</v>
      </c>
      <c r="I164" s="21">
        <f t="shared" si="14"/>
        <v>290721.97</v>
      </c>
      <c r="J164" s="17"/>
      <c r="K164" s="16"/>
    </row>
    <row r="165" spans="1:11" ht="63" customHeight="1">
      <c r="A165" s="98" t="s">
        <v>32</v>
      </c>
      <c r="B165" s="94">
        <v>804</v>
      </c>
      <c r="C165" s="95" t="s">
        <v>56</v>
      </c>
      <c r="D165" s="95" t="s">
        <v>47</v>
      </c>
      <c r="E165" s="96" t="s">
        <v>125</v>
      </c>
      <c r="F165" s="97">
        <v>240</v>
      </c>
      <c r="G165" s="23">
        <f>G166</f>
        <v>410614</v>
      </c>
      <c r="H165" s="50">
        <v>0</v>
      </c>
      <c r="I165" s="21">
        <f>I166</f>
        <v>290721.97</v>
      </c>
      <c r="J165" s="17"/>
      <c r="K165" s="16"/>
    </row>
    <row r="166" spans="1:11" ht="64.5" customHeight="1">
      <c r="A166" s="100" t="s">
        <v>107</v>
      </c>
      <c r="B166" s="101">
        <v>804</v>
      </c>
      <c r="C166" s="102" t="s">
        <v>56</v>
      </c>
      <c r="D166" s="102" t="s">
        <v>47</v>
      </c>
      <c r="E166" s="96" t="s">
        <v>125</v>
      </c>
      <c r="F166" s="135">
        <v>244</v>
      </c>
      <c r="G166" s="33">
        <f>174559+99555+148000-11500</f>
        <v>410614</v>
      </c>
      <c r="H166" s="61">
        <v>0</v>
      </c>
      <c r="I166" s="21">
        <v>290721.97</v>
      </c>
      <c r="J166" s="17"/>
      <c r="K166" s="16"/>
    </row>
    <row r="167" spans="1:11" ht="18" customHeight="1">
      <c r="A167" s="83" t="s">
        <v>13</v>
      </c>
      <c r="B167" s="108">
        <v>804</v>
      </c>
      <c r="C167" s="85" t="s">
        <v>56</v>
      </c>
      <c r="D167" s="85" t="s">
        <v>48</v>
      </c>
      <c r="E167" s="149"/>
      <c r="F167" s="133"/>
      <c r="G167" s="31">
        <f>G176+G168</f>
        <v>2421872.01</v>
      </c>
      <c r="H167" s="59">
        <f>H168+H176</f>
        <v>1470000</v>
      </c>
      <c r="I167" s="31">
        <f>I168+I176</f>
        <v>2421872.01</v>
      </c>
      <c r="J167" s="17"/>
      <c r="K167" s="16"/>
    </row>
    <row r="168" spans="1:11" ht="81" customHeight="1">
      <c r="A168" s="109" t="s">
        <v>203</v>
      </c>
      <c r="B168" s="110">
        <v>804</v>
      </c>
      <c r="C168" s="111" t="s">
        <v>56</v>
      </c>
      <c r="D168" s="111" t="s">
        <v>48</v>
      </c>
      <c r="E168" s="112" t="s">
        <v>165</v>
      </c>
      <c r="F168" s="166"/>
      <c r="G168" s="38">
        <f>G169</f>
        <v>1599249.76</v>
      </c>
      <c r="H168" s="66">
        <f>H169</f>
        <v>720000</v>
      </c>
      <c r="I168" s="31">
        <f>I169</f>
        <v>1599249.76</v>
      </c>
      <c r="J168" s="17"/>
      <c r="K168" s="16"/>
    </row>
    <row r="169" spans="1:11" ht="36.75" customHeight="1">
      <c r="A169" s="115" t="s">
        <v>136</v>
      </c>
      <c r="B169" s="110">
        <v>804</v>
      </c>
      <c r="C169" s="111" t="s">
        <v>56</v>
      </c>
      <c r="D169" s="111" t="s">
        <v>48</v>
      </c>
      <c r="E169" s="112" t="s">
        <v>166</v>
      </c>
      <c r="F169" s="166"/>
      <c r="G169" s="30">
        <f>G173+G170</f>
        <v>1599249.76</v>
      </c>
      <c r="H169" s="57">
        <f>H173</f>
        <v>720000</v>
      </c>
      <c r="I169" s="21">
        <f>I170+I173</f>
        <v>1599249.76</v>
      </c>
      <c r="J169" s="17"/>
      <c r="K169" s="16"/>
    </row>
    <row r="170" spans="1:11" ht="36.75" customHeight="1">
      <c r="A170" s="115" t="s">
        <v>219</v>
      </c>
      <c r="B170" s="110">
        <v>804</v>
      </c>
      <c r="C170" s="111" t="s">
        <v>56</v>
      </c>
      <c r="D170" s="111" t="s">
        <v>48</v>
      </c>
      <c r="E170" s="112" t="s">
        <v>221</v>
      </c>
      <c r="F170" s="166"/>
      <c r="G170" s="30">
        <f>G171</f>
        <v>67551</v>
      </c>
      <c r="H170" s="57">
        <v>0</v>
      </c>
      <c r="I170" s="21">
        <f>I171</f>
        <v>67551</v>
      </c>
      <c r="J170" s="17"/>
      <c r="K170" s="16"/>
    </row>
    <row r="171" spans="1:11" ht="36.75" customHeight="1">
      <c r="A171" s="98" t="s">
        <v>33</v>
      </c>
      <c r="B171" s="94">
        <v>804</v>
      </c>
      <c r="C171" s="95" t="s">
        <v>56</v>
      </c>
      <c r="D171" s="95" t="s">
        <v>48</v>
      </c>
      <c r="E171" s="96" t="s">
        <v>139</v>
      </c>
      <c r="F171" s="99">
        <v>200</v>
      </c>
      <c r="G171" s="24">
        <f>G172</f>
        <v>67551</v>
      </c>
      <c r="H171" s="51">
        <f>H172</f>
        <v>0</v>
      </c>
      <c r="I171" s="27">
        <f>I172</f>
        <v>67551</v>
      </c>
      <c r="J171" s="17"/>
      <c r="K171" s="16"/>
    </row>
    <row r="172" spans="1:11" ht="36.75" customHeight="1">
      <c r="A172" s="100" t="s">
        <v>32</v>
      </c>
      <c r="B172" s="101">
        <v>804</v>
      </c>
      <c r="C172" s="102" t="s">
        <v>56</v>
      </c>
      <c r="D172" s="102" t="s">
        <v>48</v>
      </c>
      <c r="E172" s="96" t="s">
        <v>139</v>
      </c>
      <c r="F172" s="103">
        <v>240</v>
      </c>
      <c r="G172" s="25">
        <v>67551</v>
      </c>
      <c r="H172" s="52">
        <v>0</v>
      </c>
      <c r="I172" s="27">
        <v>67551</v>
      </c>
      <c r="J172" s="17"/>
      <c r="K172" s="16"/>
    </row>
    <row r="173" spans="1:11" ht="33.75" customHeight="1">
      <c r="A173" s="115" t="s">
        <v>164</v>
      </c>
      <c r="B173" s="110">
        <v>804</v>
      </c>
      <c r="C173" s="111" t="s">
        <v>56</v>
      </c>
      <c r="D173" s="111" t="s">
        <v>48</v>
      </c>
      <c r="E173" s="112" t="s">
        <v>167</v>
      </c>
      <c r="F173" s="166"/>
      <c r="G173" s="30">
        <f aca="true" t="shared" si="15" ref="G173:I174">G174</f>
        <v>1531698.76</v>
      </c>
      <c r="H173" s="57">
        <f t="shared" si="15"/>
        <v>720000</v>
      </c>
      <c r="I173" s="21">
        <f t="shared" si="15"/>
        <v>1531698.76</v>
      </c>
      <c r="J173" s="17"/>
      <c r="K173" s="16"/>
    </row>
    <row r="174" spans="1:11" ht="45">
      <c r="A174" s="115" t="s">
        <v>33</v>
      </c>
      <c r="B174" s="110">
        <v>804</v>
      </c>
      <c r="C174" s="111" t="s">
        <v>56</v>
      </c>
      <c r="D174" s="111" t="s">
        <v>48</v>
      </c>
      <c r="E174" s="112" t="s">
        <v>167</v>
      </c>
      <c r="F174" s="113">
        <v>200</v>
      </c>
      <c r="G174" s="30">
        <f t="shared" si="15"/>
        <v>1531698.76</v>
      </c>
      <c r="H174" s="57">
        <f t="shared" si="15"/>
        <v>720000</v>
      </c>
      <c r="I174" s="21">
        <f t="shared" si="15"/>
        <v>1531698.76</v>
      </c>
      <c r="J174" s="17"/>
      <c r="K174" s="16"/>
    </row>
    <row r="175" spans="1:11" ht="62.25" customHeight="1">
      <c r="A175" s="98" t="s">
        <v>32</v>
      </c>
      <c r="B175" s="110">
        <v>804</v>
      </c>
      <c r="C175" s="111" t="s">
        <v>56</v>
      </c>
      <c r="D175" s="111" t="s">
        <v>48</v>
      </c>
      <c r="E175" s="112" t="s">
        <v>167</v>
      </c>
      <c r="F175" s="113">
        <v>240</v>
      </c>
      <c r="G175" s="30">
        <f>720000+790000+21698.76</f>
        <v>1531698.76</v>
      </c>
      <c r="H175" s="57">
        <v>720000</v>
      </c>
      <c r="I175" s="21">
        <v>1531698.76</v>
      </c>
      <c r="J175" s="17"/>
      <c r="K175" s="16"/>
    </row>
    <row r="176" spans="1:11" ht="30">
      <c r="A176" s="88" t="s">
        <v>136</v>
      </c>
      <c r="B176" s="89">
        <v>804</v>
      </c>
      <c r="C176" s="90" t="s">
        <v>56</v>
      </c>
      <c r="D176" s="90" t="s">
        <v>48</v>
      </c>
      <c r="E176" s="91" t="s">
        <v>135</v>
      </c>
      <c r="F176" s="134"/>
      <c r="G176" s="22">
        <f>G181+G190+G177</f>
        <v>822622.25</v>
      </c>
      <c r="H176" s="49">
        <f>H181+H186+H190</f>
        <v>750000</v>
      </c>
      <c r="I176" s="21">
        <f>I181+I186+I190</f>
        <v>822622.25</v>
      </c>
      <c r="J176" s="17"/>
      <c r="K176" s="16"/>
    </row>
    <row r="177" spans="1:11" ht="15.75" hidden="1">
      <c r="A177" s="167" t="s">
        <v>187</v>
      </c>
      <c r="B177" s="154">
        <v>804</v>
      </c>
      <c r="C177" s="168" t="s">
        <v>56</v>
      </c>
      <c r="D177" s="168" t="s">
        <v>48</v>
      </c>
      <c r="E177" s="156" t="s">
        <v>191</v>
      </c>
      <c r="F177" s="169"/>
      <c r="G177" s="39">
        <f aca="true" t="shared" si="16" ref="G177:I178">G178</f>
        <v>0</v>
      </c>
      <c r="H177" s="67">
        <f t="shared" si="16"/>
        <v>0</v>
      </c>
      <c r="I177" s="21">
        <f t="shared" si="16"/>
        <v>0</v>
      </c>
      <c r="J177" s="17"/>
      <c r="K177" s="16"/>
    </row>
    <row r="178" spans="1:11" ht="45" hidden="1">
      <c r="A178" s="115" t="s">
        <v>33</v>
      </c>
      <c r="B178" s="154">
        <v>804</v>
      </c>
      <c r="C178" s="168" t="s">
        <v>56</v>
      </c>
      <c r="D178" s="168" t="s">
        <v>48</v>
      </c>
      <c r="E178" s="156" t="s">
        <v>191</v>
      </c>
      <c r="F178" s="157">
        <v>240</v>
      </c>
      <c r="G178" s="39">
        <f t="shared" si="16"/>
        <v>0</v>
      </c>
      <c r="H178" s="67">
        <f t="shared" si="16"/>
        <v>0</v>
      </c>
      <c r="I178" s="21">
        <f t="shared" si="16"/>
        <v>0</v>
      </c>
      <c r="J178" s="17"/>
      <c r="K178" s="16"/>
    </row>
    <row r="179" spans="1:11" ht="60" hidden="1">
      <c r="A179" s="98" t="s">
        <v>32</v>
      </c>
      <c r="B179" s="154">
        <v>804</v>
      </c>
      <c r="C179" s="168" t="s">
        <v>56</v>
      </c>
      <c r="D179" s="168" t="s">
        <v>48</v>
      </c>
      <c r="E179" s="156" t="s">
        <v>191</v>
      </c>
      <c r="F179" s="157">
        <v>240</v>
      </c>
      <c r="G179" s="39">
        <v>0</v>
      </c>
      <c r="H179" s="67">
        <v>0</v>
      </c>
      <c r="I179" s="21">
        <v>0</v>
      </c>
      <c r="J179" s="17"/>
      <c r="K179" s="16"/>
    </row>
    <row r="180" spans="1:11" ht="15.75" hidden="1">
      <c r="A180" s="170"/>
      <c r="B180" s="154"/>
      <c r="C180" s="168"/>
      <c r="D180" s="168"/>
      <c r="E180" s="156"/>
      <c r="F180" s="169"/>
      <c r="G180" s="40"/>
      <c r="H180" s="68"/>
      <c r="I180" s="31"/>
      <c r="J180" s="17"/>
      <c r="K180" s="16"/>
    </row>
    <row r="181" spans="1:11" ht="33" customHeight="1">
      <c r="A181" s="98" t="s">
        <v>138</v>
      </c>
      <c r="B181" s="94">
        <v>804</v>
      </c>
      <c r="C181" s="95" t="s">
        <v>56</v>
      </c>
      <c r="D181" s="95" t="s">
        <v>48</v>
      </c>
      <c r="E181" s="96" t="s">
        <v>137</v>
      </c>
      <c r="F181" s="99"/>
      <c r="G181" s="24">
        <f aca="true" t="shared" si="17" ref="G181:I182">G182</f>
        <v>819292.46</v>
      </c>
      <c r="H181" s="51">
        <f t="shared" si="17"/>
        <v>650000</v>
      </c>
      <c r="I181" s="27">
        <f t="shared" si="17"/>
        <v>819292.46</v>
      </c>
      <c r="J181" s="17"/>
      <c r="K181" s="16"/>
    </row>
    <row r="182" spans="1:11" ht="45">
      <c r="A182" s="98" t="s">
        <v>33</v>
      </c>
      <c r="B182" s="94">
        <v>804</v>
      </c>
      <c r="C182" s="95" t="s">
        <v>56</v>
      </c>
      <c r="D182" s="95" t="s">
        <v>48</v>
      </c>
      <c r="E182" s="96" t="s">
        <v>137</v>
      </c>
      <c r="F182" s="99">
        <v>200</v>
      </c>
      <c r="G182" s="24">
        <f t="shared" si="17"/>
        <v>819292.46</v>
      </c>
      <c r="H182" s="51">
        <f t="shared" si="17"/>
        <v>650000</v>
      </c>
      <c r="I182" s="27">
        <f t="shared" si="17"/>
        <v>819292.46</v>
      </c>
      <c r="J182" s="17"/>
      <c r="K182" s="16"/>
    </row>
    <row r="183" spans="1:11" ht="60">
      <c r="A183" s="98" t="s">
        <v>32</v>
      </c>
      <c r="B183" s="94">
        <v>804</v>
      </c>
      <c r="C183" s="95" t="s">
        <v>56</v>
      </c>
      <c r="D183" s="95" t="s">
        <v>48</v>
      </c>
      <c r="E183" s="96" t="s">
        <v>137</v>
      </c>
      <c r="F183" s="99">
        <v>240</v>
      </c>
      <c r="G183" s="24">
        <f>650000+66000+75000+28292.46</f>
        <v>819292.46</v>
      </c>
      <c r="H183" s="51">
        <v>650000</v>
      </c>
      <c r="I183" s="27">
        <v>819292.46</v>
      </c>
      <c r="J183" s="17"/>
      <c r="K183" s="16"/>
    </row>
    <row r="184" spans="1:11" ht="60" hidden="1">
      <c r="A184" s="98" t="s">
        <v>107</v>
      </c>
      <c r="B184" s="94">
        <v>804</v>
      </c>
      <c r="C184" s="95" t="s">
        <v>56</v>
      </c>
      <c r="D184" s="95" t="s">
        <v>48</v>
      </c>
      <c r="E184" s="96" t="s">
        <v>137</v>
      </c>
      <c r="F184" s="99">
        <v>244</v>
      </c>
      <c r="G184" s="24">
        <v>245000</v>
      </c>
      <c r="H184" s="51">
        <v>0</v>
      </c>
      <c r="I184" s="27">
        <v>0</v>
      </c>
      <c r="J184" s="17"/>
      <c r="K184" s="16"/>
    </row>
    <row r="185" spans="1:11" ht="60" hidden="1">
      <c r="A185" s="100" t="s">
        <v>107</v>
      </c>
      <c r="B185" s="94">
        <v>804</v>
      </c>
      <c r="C185" s="95" t="s">
        <v>56</v>
      </c>
      <c r="D185" s="95" t="s">
        <v>48</v>
      </c>
      <c r="E185" s="96" t="s">
        <v>137</v>
      </c>
      <c r="F185" s="99">
        <v>244</v>
      </c>
      <c r="G185" s="24">
        <v>245000</v>
      </c>
      <c r="H185" s="51">
        <v>245000</v>
      </c>
      <c r="I185" s="27">
        <v>245000</v>
      </c>
      <c r="J185" s="17"/>
      <c r="K185" s="16"/>
    </row>
    <row r="186" spans="1:11" ht="45" hidden="1">
      <c r="A186" s="98" t="s">
        <v>151</v>
      </c>
      <c r="B186" s="94">
        <v>804</v>
      </c>
      <c r="C186" s="95" t="s">
        <v>56</v>
      </c>
      <c r="D186" s="95" t="s">
        <v>48</v>
      </c>
      <c r="E186" s="96" t="s">
        <v>190</v>
      </c>
      <c r="F186" s="99"/>
      <c r="G186" s="24">
        <f aca="true" t="shared" si="18" ref="G186:I187">G187</f>
        <v>0</v>
      </c>
      <c r="H186" s="51">
        <v>0</v>
      </c>
      <c r="I186" s="27">
        <f t="shared" si="18"/>
        <v>0</v>
      </c>
      <c r="J186" s="17"/>
      <c r="K186" s="16"/>
    </row>
    <row r="187" spans="1:11" ht="45" hidden="1">
      <c r="A187" s="98" t="s">
        <v>33</v>
      </c>
      <c r="B187" s="94">
        <v>804</v>
      </c>
      <c r="C187" s="95" t="s">
        <v>56</v>
      </c>
      <c r="D187" s="95" t="s">
        <v>48</v>
      </c>
      <c r="E187" s="96" t="s">
        <v>190</v>
      </c>
      <c r="F187" s="99">
        <v>200</v>
      </c>
      <c r="G187" s="24">
        <f t="shared" si="18"/>
        <v>0</v>
      </c>
      <c r="H187" s="51">
        <f t="shared" si="18"/>
        <v>0</v>
      </c>
      <c r="I187" s="27">
        <v>0</v>
      </c>
      <c r="J187" s="17"/>
      <c r="K187" s="16"/>
    </row>
    <row r="188" spans="1:11" ht="60" hidden="1">
      <c r="A188" s="98" t="s">
        <v>32</v>
      </c>
      <c r="B188" s="94">
        <v>804</v>
      </c>
      <c r="C188" s="95" t="s">
        <v>56</v>
      </c>
      <c r="D188" s="95" t="s">
        <v>48</v>
      </c>
      <c r="E188" s="96" t="s">
        <v>190</v>
      </c>
      <c r="F188" s="99">
        <v>240</v>
      </c>
      <c r="G188" s="24">
        <v>0</v>
      </c>
      <c r="H188" s="51">
        <v>0</v>
      </c>
      <c r="I188" s="27">
        <v>0</v>
      </c>
      <c r="J188" s="17"/>
      <c r="K188" s="16"/>
    </row>
    <row r="189" spans="1:11" ht="60" hidden="1">
      <c r="A189" s="100" t="s">
        <v>107</v>
      </c>
      <c r="B189" s="101">
        <v>804</v>
      </c>
      <c r="C189" s="102" t="s">
        <v>56</v>
      </c>
      <c r="D189" s="102" t="s">
        <v>48</v>
      </c>
      <c r="E189" s="96" t="s">
        <v>139</v>
      </c>
      <c r="F189" s="103">
        <v>244</v>
      </c>
      <c r="G189" s="24">
        <v>0</v>
      </c>
      <c r="H189" s="51">
        <v>200000</v>
      </c>
      <c r="I189" s="27">
        <v>200000</v>
      </c>
      <c r="J189" s="17"/>
      <c r="K189" s="16"/>
    </row>
    <row r="190" spans="1:11" ht="30">
      <c r="A190" s="98" t="s">
        <v>140</v>
      </c>
      <c r="B190" s="94">
        <v>804</v>
      </c>
      <c r="C190" s="95" t="s">
        <v>56</v>
      </c>
      <c r="D190" s="95" t="s">
        <v>48</v>
      </c>
      <c r="E190" s="96" t="s">
        <v>139</v>
      </c>
      <c r="F190" s="99"/>
      <c r="G190" s="24">
        <f>G191</f>
        <v>3329.79</v>
      </c>
      <c r="H190" s="51">
        <f aca="true" t="shared" si="19" ref="G190:I191">H191</f>
        <v>100000</v>
      </c>
      <c r="I190" s="27">
        <f t="shared" si="19"/>
        <v>3329.79</v>
      </c>
      <c r="J190" s="15"/>
      <c r="K190" s="16"/>
    </row>
    <row r="191" spans="1:11" ht="45">
      <c r="A191" s="98" t="s">
        <v>33</v>
      </c>
      <c r="B191" s="94">
        <v>804</v>
      </c>
      <c r="C191" s="95" t="s">
        <v>56</v>
      </c>
      <c r="D191" s="95" t="s">
        <v>48</v>
      </c>
      <c r="E191" s="96" t="s">
        <v>139</v>
      </c>
      <c r="F191" s="99">
        <v>200</v>
      </c>
      <c r="G191" s="24">
        <f t="shared" si="19"/>
        <v>3329.79</v>
      </c>
      <c r="H191" s="51">
        <f t="shared" si="19"/>
        <v>100000</v>
      </c>
      <c r="I191" s="27">
        <f t="shared" si="19"/>
        <v>3329.79</v>
      </c>
      <c r="J191" s="17"/>
      <c r="K191" s="16"/>
    </row>
    <row r="192" spans="1:11" ht="60">
      <c r="A192" s="100" t="s">
        <v>32</v>
      </c>
      <c r="B192" s="101">
        <v>804</v>
      </c>
      <c r="C192" s="102" t="s">
        <v>56</v>
      </c>
      <c r="D192" s="102" t="s">
        <v>48</v>
      </c>
      <c r="E192" s="96" t="s">
        <v>139</v>
      </c>
      <c r="F192" s="103">
        <v>240</v>
      </c>
      <c r="G192" s="25">
        <f>100000-17000-75000-4670.21</f>
        <v>3329.79</v>
      </c>
      <c r="H192" s="52">
        <v>100000</v>
      </c>
      <c r="I192" s="27">
        <v>3329.79</v>
      </c>
      <c r="J192" s="17"/>
      <c r="K192" s="16"/>
    </row>
    <row r="193" spans="1:11" ht="60" hidden="1">
      <c r="A193" s="100" t="s">
        <v>107</v>
      </c>
      <c r="B193" s="101">
        <v>804</v>
      </c>
      <c r="C193" s="102" t="s">
        <v>56</v>
      </c>
      <c r="D193" s="102" t="s">
        <v>48</v>
      </c>
      <c r="E193" s="96" t="s">
        <v>139</v>
      </c>
      <c r="F193" s="103">
        <v>244</v>
      </c>
      <c r="G193" s="26">
        <v>40000</v>
      </c>
      <c r="H193" s="53">
        <v>40000</v>
      </c>
      <c r="I193" s="27">
        <v>40000</v>
      </c>
      <c r="J193" s="17"/>
      <c r="K193" s="16"/>
    </row>
    <row r="194" spans="1:11" ht="15.75">
      <c r="A194" s="147"/>
      <c r="B194" s="84"/>
      <c r="C194" s="148"/>
      <c r="D194" s="148"/>
      <c r="E194" s="149"/>
      <c r="F194" s="106"/>
      <c r="G194" s="27"/>
      <c r="H194" s="54"/>
      <c r="I194" s="27"/>
      <c r="J194" s="17"/>
      <c r="K194" s="16"/>
    </row>
    <row r="195" spans="1:11" ht="17.25" customHeight="1">
      <c r="A195" s="83" t="s">
        <v>18</v>
      </c>
      <c r="B195" s="108">
        <v>804</v>
      </c>
      <c r="C195" s="85" t="s">
        <v>57</v>
      </c>
      <c r="D195" s="85" t="s">
        <v>46</v>
      </c>
      <c r="E195" s="159"/>
      <c r="F195" s="158"/>
      <c r="G195" s="35">
        <f aca="true" t="shared" si="20" ref="G195:I199">G196</f>
        <v>32224</v>
      </c>
      <c r="H195" s="64">
        <f t="shared" si="20"/>
        <v>10000</v>
      </c>
      <c r="I195" s="35">
        <f t="shared" si="20"/>
        <v>32224</v>
      </c>
      <c r="J195" s="17"/>
      <c r="K195" s="16"/>
    </row>
    <row r="196" spans="1:11" ht="22.5" customHeight="1">
      <c r="A196" s="83" t="s">
        <v>34</v>
      </c>
      <c r="B196" s="108">
        <v>804</v>
      </c>
      <c r="C196" s="85" t="s">
        <v>57</v>
      </c>
      <c r="D196" s="85" t="s">
        <v>57</v>
      </c>
      <c r="E196" s="149"/>
      <c r="F196" s="106"/>
      <c r="G196" s="35">
        <f t="shared" si="20"/>
        <v>32224</v>
      </c>
      <c r="H196" s="64">
        <f t="shared" si="20"/>
        <v>10000</v>
      </c>
      <c r="I196" s="35">
        <f t="shared" si="20"/>
        <v>32224</v>
      </c>
      <c r="J196" s="17"/>
      <c r="K196" s="16"/>
    </row>
    <row r="197" spans="1:11" ht="75" customHeight="1">
      <c r="A197" s="18" t="s">
        <v>168</v>
      </c>
      <c r="B197" s="89">
        <v>804</v>
      </c>
      <c r="C197" s="90" t="s">
        <v>57</v>
      </c>
      <c r="D197" s="90" t="s">
        <v>57</v>
      </c>
      <c r="E197" s="91" t="s">
        <v>170</v>
      </c>
      <c r="F197" s="107"/>
      <c r="G197" s="28">
        <f t="shared" si="20"/>
        <v>32224</v>
      </c>
      <c r="H197" s="55">
        <f t="shared" si="20"/>
        <v>10000</v>
      </c>
      <c r="I197" s="27">
        <f t="shared" si="20"/>
        <v>32224</v>
      </c>
      <c r="J197" s="17"/>
      <c r="K197" s="16"/>
    </row>
    <row r="198" spans="1:11" ht="38.25" customHeight="1">
      <c r="A198" s="114" t="s">
        <v>169</v>
      </c>
      <c r="B198" s="94">
        <v>804</v>
      </c>
      <c r="C198" s="95" t="s">
        <v>57</v>
      </c>
      <c r="D198" s="95" t="s">
        <v>57</v>
      </c>
      <c r="E198" s="96" t="s">
        <v>171</v>
      </c>
      <c r="F198" s="99"/>
      <c r="G198" s="24">
        <f t="shared" si="20"/>
        <v>32224</v>
      </c>
      <c r="H198" s="51">
        <f t="shared" si="20"/>
        <v>10000</v>
      </c>
      <c r="I198" s="27">
        <f t="shared" si="20"/>
        <v>32224</v>
      </c>
      <c r="J198" s="17"/>
      <c r="K198" s="16"/>
    </row>
    <row r="199" spans="1:11" ht="45">
      <c r="A199" s="93" t="s">
        <v>33</v>
      </c>
      <c r="B199" s="94">
        <v>804</v>
      </c>
      <c r="C199" s="95" t="s">
        <v>57</v>
      </c>
      <c r="D199" s="95" t="s">
        <v>57</v>
      </c>
      <c r="E199" s="96" t="s">
        <v>171</v>
      </c>
      <c r="F199" s="99">
        <v>200</v>
      </c>
      <c r="G199" s="24">
        <f t="shared" si="20"/>
        <v>32224</v>
      </c>
      <c r="H199" s="51">
        <f t="shared" si="20"/>
        <v>10000</v>
      </c>
      <c r="I199" s="27">
        <f t="shared" si="20"/>
        <v>32224</v>
      </c>
      <c r="J199" s="17"/>
      <c r="K199" s="16"/>
    </row>
    <row r="200" spans="1:11" ht="60">
      <c r="A200" s="171" t="s">
        <v>32</v>
      </c>
      <c r="B200" s="101">
        <v>804</v>
      </c>
      <c r="C200" s="102" t="s">
        <v>57</v>
      </c>
      <c r="D200" s="102" t="s">
        <v>57</v>
      </c>
      <c r="E200" s="96" t="s">
        <v>171</v>
      </c>
      <c r="F200" s="103">
        <v>240</v>
      </c>
      <c r="G200" s="26">
        <f>40000-7776</f>
        <v>32224</v>
      </c>
      <c r="H200" s="53">
        <v>10000</v>
      </c>
      <c r="I200" s="27">
        <v>32224</v>
      </c>
      <c r="J200" s="17"/>
      <c r="K200" s="16"/>
    </row>
    <row r="201" spans="1:11" ht="15.75">
      <c r="A201" s="172"/>
      <c r="B201" s="84"/>
      <c r="C201" s="148"/>
      <c r="D201" s="148"/>
      <c r="E201" s="149"/>
      <c r="F201" s="106"/>
      <c r="G201" s="27"/>
      <c r="H201" s="54"/>
      <c r="I201" s="27"/>
      <c r="J201" s="17"/>
      <c r="K201" s="16"/>
    </row>
    <row r="202" spans="1:11" ht="23.25" customHeight="1">
      <c r="A202" s="105" t="s">
        <v>38</v>
      </c>
      <c r="B202" s="108">
        <v>804</v>
      </c>
      <c r="C202" s="85" t="s">
        <v>39</v>
      </c>
      <c r="D202" s="85" t="s">
        <v>46</v>
      </c>
      <c r="E202" s="149"/>
      <c r="F202" s="106"/>
      <c r="G202" s="35">
        <f>G203</f>
        <v>10339811.990000002</v>
      </c>
      <c r="H202" s="64">
        <f>H203</f>
        <v>9465498</v>
      </c>
      <c r="I202" s="35">
        <f>I203</f>
        <v>10339811.989999998</v>
      </c>
      <c r="J202" s="17"/>
      <c r="K202" s="16"/>
    </row>
    <row r="203" spans="1:11" ht="16.5" customHeight="1">
      <c r="A203" s="105" t="s">
        <v>40</v>
      </c>
      <c r="B203" s="108">
        <v>804</v>
      </c>
      <c r="C203" s="85" t="s">
        <v>39</v>
      </c>
      <c r="D203" s="85" t="s">
        <v>41</v>
      </c>
      <c r="E203" s="149"/>
      <c r="F203" s="106"/>
      <c r="G203" s="35">
        <f>G204</f>
        <v>10339811.990000002</v>
      </c>
      <c r="H203" s="64">
        <f>H204</f>
        <v>9465498</v>
      </c>
      <c r="I203" s="35">
        <f>I204+I208</f>
        <v>10339811.989999998</v>
      </c>
      <c r="J203" s="17"/>
      <c r="K203" s="16"/>
    </row>
    <row r="204" spans="1:11" ht="72" customHeight="1">
      <c r="A204" s="18" t="s">
        <v>172</v>
      </c>
      <c r="B204" s="89">
        <v>804</v>
      </c>
      <c r="C204" s="90" t="s">
        <v>39</v>
      </c>
      <c r="D204" s="90" t="s">
        <v>41</v>
      </c>
      <c r="E204" s="91" t="s">
        <v>176</v>
      </c>
      <c r="F204" s="107"/>
      <c r="G204" s="28">
        <f>G205+G208</f>
        <v>10339811.990000002</v>
      </c>
      <c r="H204" s="55">
        <f aca="true" t="shared" si="21" ref="H204:I206">H205</f>
        <v>9465498</v>
      </c>
      <c r="I204" s="27">
        <f t="shared" si="21"/>
        <v>9690920.03</v>
      </c>
      <c r="J204" s="17"/>
      <c r="K204" s="16"/>
    </row>
    <row r="205" spans="1:11" ht="30">
      <c r="A205" s="114" t="s">
        <v>173</v>
      </c>
      <c r="B205" s="94">
        <v>804</v>
      </c>
      <c r="C205" s="95" t="s">
        <v>39</v>
      </c>
      <c r="D205" s="95" t="s">
        <v>41</v>
      </c>
      <c r="E205" s="96" t="s">
        <v>177</v>
      </c>
      <c r="F205" s="99"/>
      <c r="G205" s="24">
        <f>G206</f>
        <v>9690920.030000001</v>
      </c>
      <c r="H205" s="51">
        <f t="shared" si="21"/>
        <v>9465498</v>
      </c>
      <c r="I205" s="27">
        <f t="shared" si="21"/>
        <v>9690920.03</v>
      </c>
      <c r="J205" s="17"/>
      <c r="K205" s="16"/>
    </row>
    <row r="206" spans="1:11" ht="60">
      <c r="A206" s="93" t="s">
        <v>42</v>
      </c>
      <c r="B206" s="94">
        <v>804</v>
      </c>
      <c r="C206" s="95" t="s">
        <v>39</v>
      </c>
      <c r="D206" s="95" t="s">
        <v>41</v>
      </c>
      <c r="E206" s="96" t="s">
        <v>177</v>
      </c>
      <c r="F206" s="173" t="s">
        <v>43</v>
      </c>
      <c r="G206" s="23">
        <f>G207</f>
        <v>9690920.030000001</v>
      </c>
      <c r="H206" s="50">
        <f t="shared" si="21"/>
        <v>9465498</v>
      </c>
      <c r="I206" s="21">
        <f t="shared" si="21"/>
        <v>9690920.03</v>
      </c>
      <c r="J206" s="17"/>
      <c r="K206" s="16"/>
    </row>
    <row r="207" spans="1:11" ht="34.5" customHeight="1">
      <c r="A207" s="174" t="s">
        <v>174</v>
      </c>
      <c r="B207" s="101">
        <v>804</v>
      </c>
      <c r="C207" s="102" t="s">
        <v>39</v>
      </c>
      <c r="D207" s="102" t="s">
        <v>41</v>
      </c>
      <c r="E207" s="96" t="s">
        <v>177</v>
      </c>
      <c r="F207" s="175" t="s">
        <v>175</v>
      </c>
      <c r="G207" s="41">
        <f>8165988+1299510-57495.53+282917.56</f>
        <v>9690920.030000001</v>
      </c>
      <c r="H207" s="69">
        <v>9465498</v>
      </c>
      <c r="I207" s="70">
        <v>9690920.03</v>
      </c>
      <c r="J207" s="17"/>
      <c r="K207" s="16"/>
    </row>
    <row r="208" spans="1:11" ht="87.75" customHeight="1">
      <c r="A208" s="176" t="s">
        <v>222</v>
      </c>
      <c r="B208" s="136">
        <v>804</v>
      </c>
      <c r="C208" s="137" t="s">
        <v>39</v>
      </c>
      <c r="D208" s="137" t="s">
        <v>41</v>
      </c>
      <c r="E208" s="96" t="s">
        <v>223</v>
      </c>
      <c r="F208" s="177"/>
      <c r="G208" s="41">
        <f>G209</f>
        <v>648891.96</v>
      </c>
      <c r="H208" s="69" t="s">
        <v>224</v>
      </c>
      <c r="I208" s="70">
        <f>I209</f>
        <v>648891.96</v>
      </c>
      <c r="J208" s="17"/>
      <c r="K208" s="16"/>
    </row>
    <row r="209" spans="1:11" ht="34.5" customHeight="1">
      <c r="A209" s="93" t="s">
        <v>42</v>
      </c>
      <c r="B209" s="94">
        <v>804</v>
      </c>
      <c r="C209" s="95" t="s">
        <v>39</v>
      </c>
      <c r="D209" s="95" t="s">
        <v>41</v>
      </c>
      <c r="E209" s="96" t="s">
        <v>223</v>
      </c>
      <c r="F209" s="173" t="s">
        <v>43</v>
      </c>
      <c r="G209" s="23">
        <f>G210</f>
        <v>648891.96</v>
      </c>
      <c r="H209" s="50">
        <v>0</v>
      </c>
      <c r="I209" s="21">
        <f>I210</f>
        <v>648891.96</v>
      </c>
      <c r="J209" s="17"/>
      <c r="K209" s="16"/>
    </row>
    <row r="210" spans="1:11" ht="34.5" customHeight="1">
      <c r="A210" s="174" t="s">
        <v>174</v>
      </c>
      <c r="B210" s="101">
        <v>804</v>
      </c>
      <c r="C210" s="102" t="s">
        <v>39</v>
      </c>
      <c r="D210" s="102" t="s">
        <v>41</v>
      </c>
      <c r="E210" s="96" t="s">
        <v>223</v>
      </c>
      <c r="F210" s="175" t="s">
        <v>175</v>
      </c>
      <c r="G210" s="41">
        <f>383303.54+265588.42</f>
        <v>648891.96</v>
      </c>
      <c r="H210" s="69">
        <v>0</v>
      </c>
      <c r="I210" s="70">
        <v>648891.96</v>
      </c>
      <c r="J210" s="17"/>
      <c r="K210" s="16"/>
    </row>
    <row r="211" spans="1:11" ht="34.5" customHeight="1" hidden="1">
      <c r="A211" s="176" t="s">
        <v>198</v>
      </c>
      <c r="B211" s="136">
        <v>804</v>
      </c>
      <c r="C211" s="137" t="s">
        <v>39</v>
      </c>
      <c r="D211" s="137" t="s">
        <v>41</v>
      </c>
      <c r="E211" s="130" t="s">
        <v>194</v>
      </c>
      <c r="F211" s="177"/>
      <c r="G211" s="41">
        <f>G212</f>
        <v>0</v>
      </c>
      <c r="H211" s="69">
        <f>H212</f>
        <v>0</v>
      </c>
      <c r="I211" s="70">
        <f>I212</f>
        <v>0</v>
      </c>
      <c r="J211" s="17"/>
      <c r="K211" s="16"/>
    </row>
    <row r="212" spans="1:11" ht="34.5" customHeight="1" hidden="1">
      <c r="A212" s="114" t="s">
        <v>173</v>
      </c>
      <c r="B212" s="94">
        <v>804</v>
      </c>
      <c r="C212" s="95" t="s">
        <v>39</v>
      </c>
      <c r="D212" s="95" t="s">
        <v>41</v>
      </c>
      <c r="E212" s="96" t="s">
        <v>195</v>
      </c>
      <c r="F212" s="99"/>
      <c r="G212" s="24">
        <v>0</v>
      </c>
      <c r="H212" s="51">
        <v>0</v>
      </c>
      <c r="I212" s="27">
        <f>I213</f>
        <v>0</v>
      </c>
      <c r="J212" s="17"/>
      <c r="K212" s="16"/>
    </row>
    <row r="213" spans="1:11" ht="34.5" customHeight="1" hidden="1">
      <c r="A213" s="93" t="s">
        <v>42</v>
      </c>
      <c r="B213" s="94">
        <v>804</v>
      </c>
      <c r="C213" s="95" t="s">
        <v>39</v>
      </c>
      <c r="D213" s="95" t="s">
        <v>41</v>
      </c>
      <c r="E213" s="96" t="s">
        <v>195</v>
      </c>
      <c r="F213" s="173" t="s">
        <v>43</v>
      </c>
      <c r="G213" s="23">
        <v>0</v>
      </c>
      <c r="H213" s="50">
        <v>0</v>
      </c>
      <c r="I213" s="21">
        <f>I214</f>
        <v>0</v>
      </c>
      <c r="J213" s="17"/>
      <c r="K213" s="16"/>
    </row>
    <row r="214" spans="1:11" ht="34.5" customHeight="1" hidden="1">
      <c r="A214" s="174" t="s">
        <v>174</v>
      </c>
      <c r="B214" s="101">
        <v>804</v>
      </c>
      <c r="C214" s="102" t="s">
        <v>39</v>
      </c>
      <c r="D214" s="102" t="s">
        <v>41</v>
      </c>
      <c r="E214" s="96" t="s">
        <v>195</v>
      </c>
      <c r="F214" s="175" t="s">
        <v>175</v>
      </c>
      <c r="G214" s="41">
        <v>0</v>
      </c>
      <c r="H214" s="69">
        <v>0</v>
      </c>
      <c r="I214" s="70">
        <v>0</v>
      </c>
      <c r="J214" s="17"/>
      <c r="K214" s="16"/>
    </row>
    <row r="215" spans="1:11" ht="15.75">
      <c r="A215" s="172"/>
      <c r="B215" s="84"/>
      <c r="C215" s="148"/>
      <c r="D215" s="148"/>
      <c r="E215" s="149"/>
      <c r="F215" s="178"/>
      <c r="G215" s="21"/>
      <c r="H215" s="48"/>
      <c r="I215" s="21"/>
      <c r="J215" s="17"/>
      <c r="K215" s="16"/>
    </row>
    <row r="216" spans="1:11" ht="24" customHeight="1">
      <c r="A216" s="83" t="s">
        <v>20</v>
      </c>
      <c r="B216" s="108">
        <v>804</v>
      </c>
      <c r="C216" s="85" t="s">
        <v>53</v>
      </c>
      <c r="D216" s="85" t="s">
        <v>46</v>
      </c>
      <c r="E216" s="149"/>
      <c r="F216" s="133"/>
      <c r="G216" s="31">
        <f>G217+G222+G228</f>
        <v>69601</v>
      </c>
      <c r="H216" s="59">
        <f>H217+H222+H227</f>
        <v>40715</v>
      </c>
      <c r="I216" s="31">
        <f>I217+I222+I227</f>
        <v>69601</v>
      </c>
      <c r="J216" s="17"/>
      <c r="K216" s="16"/>
    </row>
    <row r="217" spans="1:11" ht="18" customHeight="1" hidden="1">
      <c r="A217" s="83" t="s">
        <v>30</v>
      </c>
      <c r="B217" s="108">
        <v>804</v>
      </c>
      <c r="C217" s="85" t="s">
        <v>53</v>
      </c>
      <c r="D217" s="85" t="s">
        <v>41</v>
      </c>
      <c r="E217" s="149"/>
      <c r="F217" s="87"/>
      <c r="G217" s="21">
        <f aca="true" t="shared" si="22" ref="G217:I220">G218</f>
        <v>0</v>
      </c>
      <c r="H217" s="48">
        <f t="shared" si="22"/>
        <v>9968</v>
      </c>
      <c r="I217" s="21">
        <f t="shared" si="22"/>
        <v>0</v>
      </c>
      <c r="J217" s="17"/>
      <c r="K217" s="16"/>
    </row>
    <row r="218" spans="1:11" ht="45" hidden="1">
      <c r="A218" s="88" t="s">
        <v>127</v>
      </c>
      <c r="B218" s="89">
        <v>804</v>
      </c>
      <c r="C218" s="90" t="s">
        <v>53</v>
      </c>
      <c r="D218" s="90" t="s">
        <v>41</v>
      </c>
      <c r="E218" s="91" t="s">
        <v>126</v>
      </c>
      <c r="F218" s="92"/>
      <c r="G218" s="22">
        <f t="shared" si="22"/>
        <v>0</v>
      </c>
      <c r="H218" s="49">
        <f t="shared" si="22"/>
        <v>9968</v>
      </c>
      <c r="I218" s="21">
        <f t="shared" si="22"/>
        <v>0</v>
      </c>
      <c r="J218" s="17"/>
      <c r="K218" s="16"/>
    </row>
    <row r="219" spans="1:11" ht="33.75" customHeight="1" hidden="1">
      <c r="A219" s="98" t="s">
        <v>31</v>
      </c>
      <c r="B219" s="94">
        <v>804</v>
      </c>
      <c r="C219" s="95" t="s">
        <v>53</v>
      </c>
      <c r="D219" s="95" t="s">
        <v>41</v>
      </c>
      <c r="E219" s="96" t="s">
        <v>128</v>
      </c>
      <c r="F219" s="97"/>
      <c r="G219" s="23">
        <f t="shared" si="22"/>
        <v>0</v>
      </c>
      <c r="H219" s="50">
        <f t="shared" si="22"/>
        <v>9968</v>
      </c>
      <c r="I219" s="21">
        <f t="shared" si="22"/>
        <v>0</v>
      </c>
      <c r="J219" s="17"/>
      <c r="K219" s="16"/>
    </row>
    <row r="220" spans="1:11" ht="30" hidden="1">
      <c r="A220" s="98" t="s">
        <v>21</v>
      </c>
      <c r="B220" s="94">
        <v>804</v>
      </c>
      <c r="C220" s="95" t="s">
        <v>53</v>
      </c>
      <c r="D220" s="95" t="s">
        <v>41</v>
      </c>
      <c r="E220" s="96" t="s">
        <v>128</v>
      </c>
      <c r="F220" s="97">
        <v>300</v>
      </c>
      <c r="G220" s="23">
        <f t="shared" si="22"/>
        <v>0</v>
      </c>
      <c r="H220" s="50">
        <f t="shared" si="22"/>
        <v>9968</v>
      </c>
      <c r="I220" s="21">
        <f t="shared" si="22"/>
        <v>0</v>
      </c>
      <c r="J220" s="17"/>
      <c r="K220" s="16"/>
    </row>
    <row r="221" spans="1:11" ht="30" hidden="1">
      <c r="A221" s="100" t="s">
        <v>129</v>
      </c>
      <c r="B221" s="94">
        <v>804</v>
      </c>
      <c r="C221" s="95" t="s">
        <v>53</v>
      </c>
      <c r="D221" s="95" t="s">
        <v>41</v>
      </c>
      <c r="E221" s="96" t="s">
        <v>128</v>
      </c>
      <c r="F221" s="97">
        <v>312</v>
      </c>
      <c r="G221" s="29">
        <f>9968-9968</f>
        <v>0</v>
      </c>
      <c r="H221" s="56">
        <v>9968</v>
      </c>
      <c r="I221" s="21">
        <v>0</v>
      </c>
      <c r="J221" s="17"/>
      <c r="K221" s="16"/>
    </row>
    <row r="222" spans="1:11" ht="28.5">
      <c r="A222" s="83" t="s">
        <v>130</v>
      </c>
      <c r="B222" s="108">
        <v>804</v>
      </c>
      <c r="C222" s="85" t="s">
        <v>53</v>
      </c>
      <c r="D222" s="85" t="s">
        <v>48</v>
      </c>
      <c r="E222" s="96"/>
      <c r="F222" s="126"/>
      <c r="G222" s="29">
        <f aca="true" t="shared" si="23" ref="G222:I225">G223</f>
        <v>5747</v>
      </c>
      <c r="H222" s="56">
        <f t="shared" si="23"/>
        <v>5747</v>
      </c>
      <c r="I222" s="21">
        <f t="shared" si="23"/>
        <v>5747</v>
      </c>
      <c r="J222" s="17"/>
      <c r="K222" s="16"/>
    </row>
    <row r="223" spans="1:11" ht="15.75">
      <c r="A223" s="104" t="s">
        <v>132</v>
      </c>
      <c r="B223" s="123">
        <v>804</v>
      </c>
      <c r="C223" s="124" t="s">
        <v>53</v>
      </c>
      <c r="D223" s="124" t="s">
        <v>48</v>
      </c>
      <c r="E223" s="96" t="s">
        <v>131</v>
      </c>
      <c r="F223" s="126"/>
      <c r="G223" s="29">
        <f t="shared" si="23"/>
        <v>5747</v>
      </c>
      <c r="H223" s="56">
        <f t="shared" si="23"/>
        <v>5747</v>
      </c>
      <c r="I223" s="21">
        <f t="shared" si="23"/>
        <v>5747</v>
      </c>
      <c r="J223" s="17"/>
      <c r="K223" s="16"/>
    </row>
    <row r="224" spans="1:11" ht="45">
      <c r="A224" s="104" t="s">
        <v>133</v>
      </c>
      <c r="B224" s="123">
        <v>804</v>
      </c>
      <c r="C224" s="124" t="s">
        <v>53</v>
      </c>
      <c r="D224" s="124" t="s">
        <v>48</v>
      </c>
      <c r="E224" s="96" t="s">
        <v>134</v>
      </c>
      <c r="F224" s="126"/>
      <c r="G224" s="29">
        <f t="shared" si="23"/>
        <v>5747</v>
      </c>
      <c r="H224" s="56">
        <f t="shared" si="23"/>
        <v>5747</v>
      </c>
      <c r="I224" s="21">
        <f t="shared" si="23"/>
        <v>5747</v>
      </c>
      <c r="J224" s="17"/>
      <c r="K224" s="16"/>
    </row>
    <row r="225" spans="1:11" ht="30">
      <c r="A225" s="100" t="s">
        <v>129</v>
      </c>
      <c r="B225" s="101">
        <v>804</v>
      </c>
      <c r="C225" s="102" t="s">
        <v>53</v>
      </c>
      <c r="D225" s="102" t="s">
        <v>48</v>
      </c>
      <c r="E225" s="96" t="s">
        <v>134</v>
      </c>
      <c r="F225" s="135">
        <v>300</v>
      </c>
      <c r="G225" s="29">
        <f t="shared" si="23"/>
        <v>5747</v>
      </c>
      <c r="H225" s="56">
        <f t="shared" si="23"/>
        <v>5747</v>
      </c>
      <c r="I225" s="21">
        <f t="shared" si="23"/>
        <v>5747</v>
      </c>
      <c r="J225" s="17"/>
      <c r="K225" s="16"/>
    </row>
    <row r="226" spans="1:11" ht="45">
      <c r="A226" s="104" t="s">
        <v>226</v>
      </c>
      <c r="B226" s="123">
        <v>804</v>
      </c>
      <c r="C226" s="124" t="s">
        <v>53</v>
      </c>
      <c r="D226" s="124" t="s">
        <v>48</v>
      </c>
      <c r="E226" s="125" t="s">
        <v>134</v>
      </c>
      <c r="F226" s="126">
        <v>330</v>
      </c>
      <c r="G226" s="29">
        <v>5747</v>
      </c>
      <c r="H226" s="56">
        <v>5747</v>
      </c>
      <c r="I226" s="21">
        <v>5747</v>
      </c>
      <c r="J226" s="17"/>
      <c r="K226" s="16"/>
    </row>
    <row r="227" spans="1:11" ht="28.5">
      <c r="A227" s="83" t="s">
        <v>192</v>
      </c>
      <c r="B227" s="108">
        <v>804</v>
      </c>
      <c r="C227" s="85" t="s">
        <v>53</v>
      </c>
      <c r="D227" s="85" t="s">
        <v>50</v>
      </c>
      <c r="E227" s="149"/>
      <c r="F227" s="87"/>
      <c r="G227" s="21">
        <f aca="true" t="shared" si="24" ref="G227:I230">G228</f>
        <v>63854</v>
      </c>
      <c r="H227" s="48">
        <f t="shared" si="24"/>
        <v>25000</v>
      </c>
      <c r="I227" s="21">
        <f t="shared" si="24"/>
        <v>63854</v>
      </c>
      <c r="J227" s="17"/>
      <c r="K227" s="16"/>
    </row>
    <row r="228" spans="1:11" ht="60">
      <c r="A228" s="127" t="s">
        <v>204</v>
      </c>
      <c r="B228" s="136">
        <v>804</v>
      </c>
      <c r="C228" s="137" t="s">
        <v>53</v>
      </c>
      <c r="D228" s="137" t="s">
        <v>50</v>
      </c>
      <c r="E228" s="96" t="s">
        <v>196</v>
      </c>
      <c r="F228" s="138"/>
      <c r="G228" s="34">
        <f t="shared" si="24"/>
        <v>63854</v>
      </c>
      <c r="H228" s="62">
        <f t="shared" si="24"/>
        <v>25000</v>
      </c>
      <c r="I228" s="21">
        <f t="shared" si="24"/>
        <v>63854</v>
      </c>
      <c r="J228" s="17"/>
      <c r="K228" s="16"/>
    </row>
    <row r="229" spans="1:11" ht="30">
      <c r="A229" s="127" t="s">
        <v>206</v>
      </c>
      <c r="B229" s="136">
        <v>804</v>
      </c>
      <c r="C229" s="137" t="s">
        <v>53</v>
      </c>
      <c r="D229" s="137" t="s">
        <v>50</v>
      </c>
      <c r="E229" s="96" t="s">
        <v>197</v>
      </c>
      <c r="F229" s="138"/>
      <c r="G229" s="34">
        <f t="shared" si="24"/>
        <v>63854</v>
      </c>
      <c r="H229" s="62">
        <f t="shared" si="24"/>
        <v>25000</v>
      </c>
      <c r="I229" s="21">
        <f t="shared" si="24"/>
        <v>63854</v>
      </c>
      <c r="J229" s="17"/>
      <c r="K229" s="16"/>
    </row>
    <row r="230" spans="1:11" ht="45">
      <c r="A230" s="93" t="s">
        <v>33</v>
      </c>
      <c r="B230" s="136">
        <v>804</v>
      </c>
      <c r="C230" s="137" t="s">
        <v>53</v>
      </c>
      <c r="D230" s="137" t="s">
        <v>50</v>
      </c>
      <c r="E230" s="96" t="s">
        <v>197</v>
      </c>
      <c r="F230" s="138">
        <v>200</v>
      </c>
      <c r="G230" s="34">
        <f>G231</f>
        <v>63854</v>
      </c>
      <c r="H230" s="62">
        <f t="shared" si="24"/>
        <v>25000</v>
      </c>
      <c r="I230" s="21">
        <f t="shared" si="24"/>
        <v>63854</v>
      </c>
      <c r="J230" s="17"/>
      <c r="K230" s="16"/>
    </row>
    <row r="231" spans="1:11" ht="60">
      <c r="A231" s="179" t="s">
        <v>32</v>
      </c>
      <c r="B231" s="136">
        <v>804</v>
      </c>
      <c r="C231" s="137" t="s">
        <v>53</v>
      </c>
      <c r="D231" s="137" t="s">
        <v>50</v>
      </c>
      <c r="E231" s="96" t="s">
        <v>197</v>
      </c>
      <c r="F231" s="138">
        <v>240</v>
      </c>
      <c r="G231" s="34">
        <f>25000+8197+20000+15000-4343</f>
        <v>63854</v>
      </c>
      <c r="H231" s="62">
        <v>25000</v>
      </c>
      <c r="I231" s="21">
        <v>63854</v>
      </c>
      <c r="J231" s="17"/>
      <c r="K231" s="16"/>
    </row>
    <row r="232" spans="1:11" ht="15.75">
      <c r="A232" s="127"/>
      <c r="B232" s="136"/>
      <c r="C232" s="137"/>
      <c r="D232" s="137"/>
      <c r="E232" s="130"/>
      <c r="F232" s="138"/>
      <c r="G232" s="34"/>
      <c r="H232" s="62"/>
      <c r="I232" s="21"/>
      <c r="J232" s="17"/>
      <c r="K232" s="16"/>
    </row>
    <row r="233" spans="1:11" ht="15.75">
      <c r="A233" s="151" t="s">
        <v>22</v>
      </c>
      <c r="B233" s="143">
        <v>804</v>
      </c>
      <c r="C233" s="144" t="s">
        <v>51</v>
      </c>
      <c r="D233" s="144" t="s">
        <v>46</v>
      </c>
      <c r="E233" s="159"/>
      <c r="F233" s="146"/>
      <c r="G233" s="37">
        <f>G235</f>
        <v>601390.6</v>
      </c>
      <c r="H233" s="63">
        <f aca="true" t="shared" si="25" ref="H233:I237">H234</f>
        <v>10000</v>
      </c>
      <c r="I233" s="31">
        <f t="shared" si="25"/>
        <v>601390.6</v>
      </c>
      <c r="J233" s="17"/>
      <c r="K233" s="16"/>
    </row>
    <row r="234" spans="1:11" ht="15.75">
      <c r="A234" s="151" t="s">
        <v>23</v>
      </c>
      <c r="B234" s="143">
        <v>804</v>
      </c>
      <c r="C234" s="144" t="s">
        <v>51</v>
      </c>
      <c r="D234" s="144" t="s">
        <v>47</v>
      </c>
      <c r="E234" s="159"/>
      <c r="F234" s="146"/>
      <c r="G234" s="37">
        <f>G235</f>
        <v>601390.6</v>
      </c>
      <c r="H234" s="63">
        <f t="shared" si="25"/>
        <v>10000</v>
      </c>
      <c r="I234" s="31">
        <f t="shared" si="25"/>
        <v>601390.6</v>
      </c>
      <c r="J234" s="17"/>
      <c r="K234" s="16"/>
    </row>
    <row r="235" spans="1:11" ht="60">
      <c r="A235" s="109" t="s">
        <v>205</v>
      </c>
      <c r="B235" s="136">
        <v>804</v>
      </c>
      <c r="C235" s="137" t="s">
        <v>51</v>
      </c>
      <c r="D235" s="137" t="s">
        <v>47</v>
      </c>
      <c r="E235" s="149" t="s">
        <v>179</v>
      </c>
      <c r="F235" s="146"/>
      <c r="G235" s="34">
        <f>G236</f>
        <v>601390.6</v>
      </c>
      <c r="H235" s="62">
        <f t="shared" si="25"/>
        <v>10000</v>
      </c>
      <c r="I235" s="21">
        <f t="shared" si="25"/>
        <v>601390.6</v>
      </c>
      <c r="J235" s="17"/>
      <c r="K235" s="16"/>
    </row>
    <row r="236" spans="1:11" ht="30">
      <c r="A236" s="115" t="s">
        <v>178</v>
      </c>
      <c r="B236" s="136">
        <v>804</v>
      </c>
      <c r="C236" s="137" t="s">
        <v>51</v>
      </c>
      <c r="D236" s="137" t="s">
        <v>47</v>
      </c>
      <c r="E236" s="149" t="s">
        <v>180</v>
      </c>
      <c r="F236" s="146"/>
      <c r="G236" s="34">
        <f>G237</f>
        <v>601390.6</v>
      </c>
      <c r="H236" s="62">
        <f t="shared" si="25"/>
        <v>10000</v>
      </c>
      <c r="I236" s="21">
        <f t="shared" si="25"/>
        <v>601390.6</v>
      </c>
      <c r="J236" s="17"/>
      <c r="K236" s="16"/>
    </row>
    <row r="237" spans="1:13" ht="45">
      <c r="A237" s="115" t="s">
        <v>33</v>
      </c>
      <c r="B237" s="136">
        <v>804</v>
      </c>
      <c r="C237" s="137" t="s">
        <v>51</v>
      </c>
      <c r="D237" s="137" t="s">
        <v>47</v>
      </c>
      <c r="E237" s="149" t="s">
        <v>180</v>
      </c>
      <c r="F237" s="138">
        <v>200</v>
      </c>
      <c r="G237" s="34">
        <f>G238</f>
        <v>601390.6</v>
      </c>
      <c r="H237" s="62">
        <f t="shared" si="25"/>
        <v>10000</v>
      </c>
      <c r="I237" s="21">
        <f t="shared" si="25"/>
        <v>601390.6</v>
      </c>
      <c r="J237" s="17"/>
      <c r="K237" s="43">
        <f>G221+G222+G202+G105+G95+G85+G69+G64+G43+G24+G17+G56</f>
        <v>17689999.910000004</v>
      </c>
      <c r="L237" s="42">
        <f>H217+H222+H202+H106+H84+H70+H64+H56+H43+H25+H16</f>
        <v>14705934</v>
      </c>
      <c r="M237" s="42">
        <f>I224+I219+I211+I106+I85+I69+I56+I66+I42+I24+I15</f>
        <v>7091822.619999999</v>
      </c>
    </row>
    <row r="238" spans="1:13" ht="60">
      <c r="A238" s="179" t="s">
        <v>32</v>
      </c>
      <c r="B238" s="84">
        <v>804</v>
      </c>
      <c r="C238" s="148" t="s">
        <v>51</v>
      </c>
      <c r="D238" s="148" t="s">
        <v>47</v>
      </c>
      <c r="E238" s="149" t="s">
        <v>180</v>
      </c>
      <c r="F238" s="87">
        <v>240</v>
      </c>
      <c r="G238" s="21">
        <f>50000+583300+2426-34335.4</f>
        <v>601390.6</v>
      </c>
      <c r="H238" s="48">
        <v>10000</v>
      </c>
      <c r="I238" s="27">
        <v>601390.6</v>
      </c>
      <c r="J238" s="17"/>
      <c r="K238" s="43">
        <f>G233+G227+G195+G167+G160+G128+G113+G110+G49+G31+G38+G27</f>
        <v>6165939.930000001</v>
      </c>
      <c r="L238" s="42">
        <f>H233+H227+H195+H167+H128+H113+H110+H50+H37+H34+H27</f>
        <v>2547132.32</v>
      </c>
      <c r="M238" s="42">
        <f>I233+I227+I195+I148+I128+I113+I109+I49+I37+I30+I27</f>
        <v>6046047.899999999</v>
      </c>
    </row>
    <row r="239" spans="1:11" ht="18" customHeight="1" hidden="1">
      <c r="A239" s="83" t="s">
        <v>22</v>
      </c>
      <c r="B239" s="108">
        <v>804</v>
      </c>
      <c r="C239" s="85" t="s">
        <v>51</v>
      </c>
      <c r="D239" s="85" t="s">
        <v>46</v>
      </c>
      <c r="E239" s="149"/>
      <c r="F239" s="133"/>
      <c r="G239" s="31"/>
      <c r="H239" s="59"/>
      <c r="I239" s="35"/>
      <c r="J239" s="17"/>
      <c r="K239" s="16"/>
    </row>
    <row r="240" spans="1:11" ht="17.25" customHeight="1" hidden="1">
      <c r="A240" s="83" t="s">
        <v>23</v>
      </c>
      <c r="B240" s="108">
        <v>804</v>
      </c>
      <c r="C240" s="85" t="s">
        <v>51</v>
      </c>
      <c r="D240" s="85" t="s">
        <v>47</v>
      </c>
      <c r="E240" s="149"/>
      <c r="F240" s="87"/>
      <c r="G240" s="21"/>
      <c r="H240" s="48"/>
      <c r="I240" s="27"/>
      <c r="J240" s="17"/>
      <c r="K240" s="16"/>
    </row>
    <row r="241" spans="1:11" ht="45" hidden="1">
      <c r="A241" s="88" t="s">
        <v>67</v>
      </c>
      <c r="B241" s="89">
        <v>804</v>
      </c>
      <c r="C241" s="90" t="s">
        <v>51</v>
      </c>
      <c r="D241" s="90" t="s">
        <v>47</v>
      </c>
      <c r="E241" s="91" t="s">
        <v>89</v>
      </c>
      <c r="F241" s="107"/>
      <c r="G241" s="28"/>
      <c r="H241" s="55"/>
      <c r="I241" s="27"/>
      <c r="J241" s="17"/>
      <c r="K241" s="16"/>
    </row>
    <row r="242" spans="1:11" ht="75" hidden="1">
      <c r="A242" s="98" t="s">
        <v>70</v>
      </c>
      <c r="B242" s="94">
        <v>804</v>
      </c>
      <c r="C242" s="95" t="s">
        <v>51</v>
      </c>
      <c r="D242" s="95" t="s">
        <v>47</v>
      </c>
      <c r="E242" s="96" t="s">
        <v>90</v>
      </c>
      <c r="F242" s="99"/>
      <c r="G242" s="24"/>
      <c r="H242" s="51"/>
      <c r="I242" s="27"/>
      <c r="J242" s="17"/>
      <c r="K242" s="16"/>
    </row>
    <row r="243" spans="1:11" ht="75" hidden="1">
      <c r="A243" s="98" t="s">
        <v>33</v>
      </c>
      <c r="B243" s="94">
        <v>804</v>
      </c>
      <c r="C243" s="95" t="s">
        <v>51</v>
      </c>
      <c r="D243" s="95" t="s">
        <v>47</v>
      </c>
      <c r="E243" s="96" t="s">
        <v>90</v>
      </c>
      <c r="F243" s="99">
        <v>200</v>
      </c>
      <c r="G243" s="24"/>
      <c r="H243" s="51"/>
      <c r="I243" s="27"/>
      <c r="J243" s="17"/>
      <c r="K243" s="16"/>
    </row>
    <row r="244" spans="1:11" ht="82.5" customHeight="1" hidden="1">
      <c r="A244" s="100" t="s">
        <v>32</v>
      </c>
      <c r="B244" s="101">
        <v>804</v>
      </c>
      <c r="C244" s="102" t="s">
        <v>51</v>
      </c>
      <c r="D244" s="102" t="s">
        <v>47</v>
      </c>
      <c r="E244" s="140" t="s">
        <v>91</v>
      </c>
      <c r="F244" s="103">
        <v>240</v>
      </c>
      <c r="G244" s="26"/>
      <c r="H244" s="53"/>
      <c r="I244" s="27"/>
      <c r="J244" s="17"/>
      <c r="K244" s="16"/>
    </row>
    <row r="245" spans="1:13" ht="24.75" customHeight="1">
      <c r="A245" s="180" t="s">
        <v>58</v>
      </c>
      <c r="B245" s="181"/>
      <c r="C245" s="181"/>
      <c r="D245" s="181"/>
      <c r="E245" s="181"/>
      <c r="F245" s="182"/>
      <c r="G245" s="31">
        <f>G10</f>
        <v>23902638.840000004</v>
      </c>
      <c r="H245" s="59">
        <f>H10</f>
        <v>17253066.32</v>
      </c>
      <c r="I245" s="35">
        <f>I10</f>
        <v>23777069.049999997</v>
      </c>
      <c r="J245" s="17"/>
      <c r="K245" s="43">
        <f>K237+K238</f>
        <v>23855939.840000004</v>
      </c>
      <c r="L245" s="42">
        <f>L237+L238</f>
        <v>17253066.32</v>
      </c>
      <c r="M245" s="42">
        <f>M237+M238</f>
        <v>13137870.52</v>
      </c>
    </row>
    <row r="246" spans="1:10" ht="15.75">
      <c r="A246" s="1"/>
      <c r="B246" s="1"/>
      <c r="C246" s="11"/>
      <c r="D246" s="1"/>
      <c r="E246" s="1"/>
      <c r="F246" s="1"/>
      <c r="G246" s="1"/>
      <c r="H246" s="1"/>
      <c r="I246" s="1"/>
      <c r="J246" s="1"/>
    </row>
    <row r="247" spans="1:13" ht="15.75">
      <c r="A247" s="1"/>
      <c r="B247" s="1"/>
      <c r="C247" s="11"/>
      <c r="D247" s="1"/>
      <c r="E247" s="1"/>
      <c r="F247" s="1"/>
      <c r="G247" s="44"/>
      <c r="H247" s="44"/>
      <c r="I247" s="10"/>
      <c r="J247" s="1"/>
      <c r="K247" s="42"/>
      <c r="L247" s="42">
        <v>-1448750</v>
      </c>
      <c r="M247" s="42"/>
    </row>
    <row r="248" ht="15.75">
      <c r="I248" s="9"/>
    </row>
    <row r="249" spans="1:12" ht="15.75">
      <c r="A249" s="13"/>
      <c r="K249" s="42"/>
      <c r="L249" s="42">
        <f>K238+L247</f>
        <v>4717189.930000001</v>
      </c>
    </row>
    <row r="250" ht="15.75">
      <c r="I250" s="9"/>
    </row>
    <row r="253" spans="6:8" ht="15.75">
      <c r="F253" s="14"/>
      <c r="G253" s="14"/>
      <c r="H253" s="71"/>
    </row>
  </sheetData>
  <sheetProtection/>
  <mergeCells count="14">
    <mergeCell ref="F3:I3"/>
    <mergeCell ref="G1:I1"/>
    <mergeCell ref="F4:I4"/>
    <mergeCell ref="F2:I2"/>
    <mergeCell ref="A245:F245"/>
    <mergeCell ref="A6:I6"/>
    <mergeCell ref="A8:A9"/>
    <mergeCell ref="B8:B9"/>
    <mergeCell ref="C8:C9"/>
    <mergeCell ref="D8:D9"/>
    <mergeCell ref="E8:E9"/>
    <mergeCell ref="G8:I8"/>
    <mergeCell ref="F8:F9"/>
    <mergeCell ref="A7:I7"/>
  </mergeCells>
  <printOptions/>
  <pageMargins left="0.7995" right="0.43" top="0.3937007874015748" bottom="0.3937007874015748" header="0.33" footer="0.31496062992125984"/>
  <pageSetup horizontalDpi="600" verticalDpi="600" orientation="portrait" paperSize="9" scale="87" r:id="rId1"/>
  <rowBreaks count="1" manualBreakCount="1">
    <brk id="2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2023-06-26T11:32:05Z</dcterms:modified>
  <cp:category/>
  <cp:version/>
  <cp:contentType/>
  <cp:contentStatus/>
</cp:coreProperties>
</file>