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4'!$26:$29</definedName>
    <definedName name="_xlnm.Print_Titles" localSheetId="2">'прил 5'!$16:$19</definedName>
    <definedName name="_xlnm.Print_Area" localSheetId="0">'прил 3'!$A$1:$J$82</definedName>
    <definedName name="_xlnm.Print_Area" localSheetId="1">'прил 4'!$A$1:$I$3654</definedName>
    <definedName name="_xlnm.Print_Area" localSheetId="2">'прил 5'!$A$1:$I$1238</definedName>
  </definedNames>
  <calcPr calcId="145621"/>
</workbook>
</file>

<file path=xl/calcChain.xml><?xml version="1.0" encoding="utf-8"?>
<calcChain xmlns="http://schemas.openxmlformats.org/spreadsheetml/2006/main">
  <c r="G592" i="1" l="1"/>
  <c r="G672" i="1"/>
  <c r="G2679" i="1"/>
  <c r="G2082" i="1"/>
  <c r="G520" i="3"/>
  <c r="G519" i="3" s="1"/>
  <c r="G518" i="3" s="1"/>
  <c r="G1552" i="1"/>
  <c r="G967" i="1"/>
  <c r="G966" i="1" s="1"/>
  <c r="G2577" i="1"/>
  <c r="G1628" i="1"/>
  <c r="G1027" i="3"/>
  <c r="G1026" i="3" s="1"/>
  <c r="G1025" i="3" s="1"/>
  <c r="G2498" i="1"/>
  <c r="G2497" i="1" s="1"/>
  <c r="G2405" i="1"/>
  <c r="G2246" i="1"/>
  <c r="G1887" i="1"/>
  <c r="G1219" i="3"/>
  <c r="G1218" i="3" s="1"/>
  <c r="G1217" i="3" s="1"/>
  <c r="G1566" i="1"/>
  <c r="G1565" i="1" s="1"/>
  <c r="G1755" i="1"/>
  <c r="G942" i="1"/>
  <c r="G1197" i="3" l="1"/>
  <c r="G1196" i="3" s="1"/>
  <c r="G3075" i="1"/>
  <c r="G3074" i="1" s="1"/>
  <c r="G695" i="3"/>
  <c r="G694" i="3" s="1"/>
  <c r="G693" i="3" s="1"/>
  <c r="G2910" i="1"/>
  <c r="G2909" i="1" s="1"/>
  <c r="G692" i="3"/>
  <c r="G691" i="3" s="1"/>
  <c r="G690" i="3" s="1"/>
  <c r="G2907" i="1"/>
  <c r="G2906" i="1" s="1"/>
  <c r="G1099" i="3"/>
  <c r="G1098" i="3" s="1"/>
  <c r="G1097" i="3" s="1"/>
  <c r="G2229" i="1"/>
  <c r="G2228" i="1" s="1"/>
  <c r="G1096" i="3"/>
  <c r="G1095" i="3" s="1"/>
  <c r="G1094" i="3" s="1"/>
  <c r="G2666" i="1"/>
  <c r="G2665" i="1" s="1"/>
  <c r="G1078" i="3"/>
  <c r="G1077" i="3" s="1"/>
  <c r="G1076" i="3" s="1"/>
  <c r="G2650" i="1"/>
  <c r="G2651" i="1"/>
  <c r="G2664" i="1"/>
  <c r="G2655" i="1"/>
  <c r="G224" i="3"/>
  <c r="G223" i="3" s="1"/>
  <c r="G222" i="3" s="1"/>
  <c r="G2311" i="1"/>
  <c r="G2310" i="1" s="1"/>
  <c r="G2299" i="1"/>
  <c r="G1899" i="1"/>
  <c r="G968" i="3"/>
  <c r="G967" i="3" s="1"/>
  <c r="G966" i="3" s="1"/>
  <c r="G1812" i="1"/>
  <c r="G1811" i="1" s="1"/>
  <c r="G590" i="3"/>
  <c r="G589" i="3" s="1"/>
  <c r="G588" i="3" s="1"/>
  <c r="G1102" i="1"/>
  <c r="G1103" i="1"/>
  <c r="G587" i="3"/>
  <c r="G586" i="3" s="1"/>
  <c r="G585" i="3" s="1"/>
  <c r="G1100" i="1"/>
  <c r="G1099" i="1" s="1"/>
  <c r="G584" i="3"/>
  <c r="G583" i="3" s="1"/>
  <c r="G582" i="3" s="1"/>
  <c r="G1097" i="1"/>
  <c r="G1096" i="1" s="1"/>
  <c r="G572" i="3"/>
  <c r="G571" i="3" s="1"/>
  <c r="G570" i="3" s="1"/>
  <c r="G835" i="1"/>
  <c r="G834" i="1" s="1"/>
  <c r="G566" i="3"/>
  <c r="G565" i="3" s="1"/>
  <c r="G564" i="3" s="1"/>
  <c r="G569" i="3"/>
  <c r="G568" i="3" s="1"/>
  <c r="G567" i="3" s="1"/>
  <c r="G832" i="1"/>
  <c r="G831" i="1" s="1"/>
  <c r="G828" i="1"/>
  <c r="G829" i="1"/>
  <c r="G563" i="3"/>
  <c r="G562" i="3" s="1"/>
  <c r="G561" i="3" s="1"/>
  <c r="G826" i="1"/>
  <c r="G825" i="1" s="1"/>
  <c r="G814" i="1"/>
  <c r="G811" i="1"/>
  <c r="G602" i="1"/>
  <c r="G2709" i="1"/>
  <c r="G186" i="1"/>
  <c r="G1116" i="3" l="1"/>
  <c r="G1115" i="3" s="1"/>
  <c r="G1114" i="3" s="1"/>
  <c r="I1115" i="3"/>
  <c r="I1114" i="3" s="1"/>
  <c r="H1115" i="3"/>
  <c r="H1114" i="3" s="1"/>
  <c r="I2708" i="1"/>
  <c r="I2707" i="1" s="1"/>
  <c r="H2708" i="1"/>
  <c r="H2707" i="1" s="1"/>
  <c r="G2708" i="1"/>
  <c r="G2707" i="1" s="1"/>
  <c r="G189" i="1"/>
  <c r="G1993" i="1"/>
  <c r="G2106" i="1"/>
  <c r="G2109" i="1"/>
  <c r="H624" i="3"/>
  <c r="I624" i="3"/>
  <c r="H145" i="3" l="1"/>
  <c r="H144" i="3" s="1"/>
  <c r="H143" i="3" s="1"/>
  <c r="I144" i="3"/>
  <c r="I143" i="3" s="1"/>
  <c r="G144" i="3"/>
  <c r="G143" i="3" s="1"/>
  <c r="H2679" i="1"/>
  <c r="G2595" i="1"/>
  <c r="G2594" i="1" s="1"/>
  <c r="I2595" i="1"/>
  <c r="I2594" i="1" s="1"/>
  <c r="H2595" i="1"/>
  <c r="H2594" i="1" s="1"/>
  <c r="H103" i="3"/>
  <c r="H102" i="3" s="1"/>
  <c r="H101" i="3" s="1"/>
  <c r="I102" i="3"/>
  <c r="I101" i="3" s="1"/>
  <c r="G102" i="3"/>
  <c r="G101" i="3" s="1"/>
  <c r="G2862" i="1"/>
  <c r="H2862" i="1"/>
  <c r="G2830" i="1"/>
  <c r="G2829" i="1" s="1"/>
  <c r="I2830" i="1"/>
  <c r="I2829" i="1" s="1"/>
  <c r="H2830" i="1"/>
  <c r="H2829" i="1" s="1"/>
  <c r="G2859" i="1"/>
  <c r="G2856" i="1"/>
  <c r="G206" i="3"/>
  <c r="G205" i="3" s="1"/>
  <c r="G204" i="3" s="1"/>
  <c r="I205" i="3"/>
  <c r="I204" i="3" s="1"/>
  <c r="H205" i="3"/>
  <c r="H204" i="3" s="1"/>
  <c r="I2960" i="1"/>
  <c r="I2959" i="1" s="1"/>
  <c r="H2960" i="1"/>
  <c r="H2959" i="1" s="1"/>
  <c r="G2960" i="1"/>
  <c r="G2959" i="1" s="1"/>
  <c r="G2271" i="1" l="1"/>
  <c r="G2344" i="1"/>
  <c r="G2396" i="1"/>
  <c r="G2684" i="1"/>
  <c r="G50" i="3"/>
  <c r="G49" i="3" s="1"/>
  <c r="T1965" i="1"/>
  <c r="I1969" i="1"/>
  <c r="I1966" i="1" s="1"/>
  <c r="I1965" i="1" s="1"/>
  <c r="H1969" i="1"/>
  <c r="H1966" i="1" s="1"/>
  <c r="H1965" i="1" s="1"/>
  <c r="G1969" i="1"/>
  <c r="G1966" i="1" s="1"/>
  <c r="G1965" i="1" s="1"/>
  <c r="I1967" i="1"/>
  <c r="H1967" i="1"/>
  <c r="G1967" i="1"/>
  <c r="I49" i="3"/>
  <c r="H49" i="3"/>
  <c r="I2576" i="1"/>
  <c r="I2573" i="1" s="1"/>
  <c r="H2576" i="1"/>
  <c r="H2573" i="1" s="1"/>
  <c r="G2576" i="1"/>
  <c r="G2573" i="1" s="1"/>
  <c r="I2574" i="1"/>
  <c r="H2574" i="1"/>
  <c r="G2574" i="1"/>
  <c r="G1721" i="1"/>
  <c r="G44" i="3"/>
  <c r="G43" i="3" s="1"/>
  <c r="G42" i="3" s="1"/>
  <c r="I43" i="3"/>
  <c r="I42" i="3" s="1"/>
  <c r="H43" i="3"/>
  <c r="H42" i="3" s="1"/>
  <c r="I2588" i="1"/>
  <c r="I2587" i="1" s="1"/>
  <c r="H2588" i="1"/>
  <c r="H2587" i="1" s="1"/>
  <c r="G2588" i="1"/>
  <c r="G2587" i="1" s="1"/>
  <c r="G965" i="1"/>
  <c r="G514" i="3"/>
  <c r="G513" i="3" s="1"/>
  <c r="G512" i="3" s="1"/>
  <c r="I513" i="3"/>
  <c r="I512" i="3" s="1"/>
  <c r="H513" i="3"/>
  <c r="H512" i="3" s="1"/>
  <c r="G1021" i="3" l="1"/>
  <c r="G1020" i="3" s="1"/>
  <c r="G1019" i="3" s="1"/>
  <c r="I1020" i="3"/>
  <c r="I1019" i="3" s="1"/>
  <c r="H1020" i="3"/>
  <c r="H1019" i="3" s="1"/>
  <c r="I2748" i="1"/>
  <c r="I2747" i="1" s="1"/>
  <c r="H2748" i="1"/>
  <c r="H2747" i="1" s="1"/>
  <c r="G2748" i="1"/>
  <c r="G2747" i="1" s="1"/>
  <c r="G907" i="3"/>
  <c r="G906" i="3" s="1"/>
  <c r="G905" i="3" s="1"/>
  <c r="I906" i="3"/>
  <c r="I905" i="3" s="1"/>
  <c r="H906" i="3"/>
  <c r="H905" i="3" s="1"/>
  <c r="G2502" i="1"/>
  <c r="G1042" i="3" s="1"/>
  <c r="G1216" i="3"/>
  <c r="G1215" i="3" s="1"/>
  <c r="G1214" i="3" s="1"/>
  <c r="G1892" i="1"/>
  <c r="G1891" i="1" s="1"/>
  <c r="G371" i="1"/>
  <c r="G2315" i="1"/>
  <c r="G762" i="1"/>
  <c r="G1013" i="1"/>
  <c r="G900" i="1"/>
  <c r="G1218" i="1"/>
  <c r="G892" i="3" s="1"/>
  <c r="H666" i="3"/>
  <c r="H665" i="3" s="1"/>
  <c r="I666" i="3"/>
  <c r="I665" i="3" s="1"/>
  <c r="G667" i="3"/>
  <c r="G666" i="3" s="1"/>
  <c r="G665" i="3" s="1"/>
  <c r="H545" i="3"/>
  <c r="I545" i="3"/>
  <c r="G545" i="3"/>
  <c r="H365" i="3"/>
  <c r="H364" i="3" s="1"/>
  <c r="H363" i="3" s="1"/>
  <c r="I365" i="3"/>
  <c r="I364" i="3" s="1"/>
  <c r="I363" i="3" s="1"/>
  <c r="G365" i="3"/>
  <c r="G364" i="3" s="1"/>
  <c r="G363" i="3" s="1"/>
  <c r="H630" i="3"/>
  <c r="I630" i="3"/>
  <c r="G624" i="3"/>
  <c r="G623" i="3" s="1"/>
  <c r="G622" i="3" s="1"/>
  <c r="I623" i="3"/>
  <c r="I622" i="3" s="1"/>
  <c r="H623" i="3"/>
  <c r="H622" i="3" s="1"/>
  <c r="G475" i="3"/>
  <c r="G474" i="3" s="1"/>
  <c r="G473" i="3" s="1"/>
  <c r="G472" i="3" s="1"/>
  <c r="I474" i="3"/>
  <c r="I473" i="3" s="1"/>
  <c r="I472" i="3" s="1"/>
  <c r="H474" i="3"/>
  <c r="H473" i="3" s="1"/>
  <c r="H472" i="3" s="1"/>
  <c r="G1104" i="3"/>
  <c r="G1103" i="3" s="1"/>
  <c r="G2680" i="1"/>
  <c r="I1440" i="1"/>
  <c r="I1439" i="1" s="1"/>
  <c r="H1440" i="1"/>
  <c r="H1439" i="1" s="1"/>
  <c r="G1440" i="1"/>
  <c r="G1439" i="1" s="1"/>
  <c r="I1423" i="1"/>
  <c r="H1423" i="1"/>
  <c r="G1423" i="1"/>
  <c r="G1422" i="1" s="1"/>
  <c r="G249" i="3"/>
  <c r="G247" i="3" s="1"/>
  <c r="G246" i="3" s="1"/>
  <c r="I248" i="3"/>
  <c r="I246" i="3" s="1"/>
  <c r="H248" i="3"/>
  <c r="H246" i="3" s="1"/>
  <c r="I247" i="3"/>
  <c r="H247" i="3"/>
  <c r="G248" i="3" l="1"/>
  <c r="I1234" i="1"/>
  <c r="H1234" i="1"/>
  <c r="G1234" i="1"/>
  <c r="I1235" i="1"/>
  <c r="I1233" i="1" s="1"/>
  <c r="H1235" i="1"/>
  <c r="H1233" i="1" s="1"/>
  <c r="G1235" i="1"/>
  <c r="G1233" i="1" s="1"/>
  <c r="G517" i="3"/>
  <c r="G516" i="3" s="1"/>
  <c r="G515" i="3" s="1"/>
  <c r="I516" i="3"/>
  <c r="I515" i="3" s="1"/>
  <c r="H516" i="3"/>
  <c r="H515" i="3" s="1"/>
  <c r="H544" i="3"/>
  <c r="H543" i="3" s="1"/>
  <c r="I544" i="3"/>
  <c r="I543" i="3" s="1"/>
  <c r="G544" i="3"/>
  <c r="G543" i="3" s="1"/>
  <c r="I970" i="1"/>
  <c r="I969" i="1" s="1"/>
  <c r="H970" i="1"/>
  <c r="H969" i="1" s="1"/>
  <c r="G970" i="1"/>
  <c r="G969" i="1" s="1"/>
  <c r="I964" i="1"/>
  <c r="I963" i="1" s="1"/>
  <c r="H964" i="1"/>
  <c r="H963" i="1" s="1"/>
  <c r="G964" i="1"/>
  <c r="G963" i="1" s="1"/>
  <c r="G1123" i="3"/>
  <c r="G1122" i="3" s="1"/>
  <c r="I1122" i="3"/>
  <c r="H1122" i="3"/>
  <c r="I1220" i="1"/>
  <c r="H1220" i="1"/>
  <c r="I1221" i="1"/>
  <c r="I1219" i="1" s="1"/>
  <c r="H1221" i="1"/>
  <c r="H1219" i="1" s="1"/>
  <c r="G1221" i="1"/>
  <c r="G1220" i="1" s="1"/>
  <c r="G1219" i="1" s="1"/>
  <c r="H478" i="3"/>
  <c r="H477" i="3" s="1"/>
  <c r="H476" i="3" s="1"/>
  <c r="I478" i="3"/>
  <c r="I477" i="3" s="1"/>
  <c r="I476" i="3" s="1"/>
  <c r="G478" i="3"/>
  <c r="G477" i="3" s="1"/>
  <c r="G476" i="3" s="1"/>
  <c r="I961" i="1"/>
  <c r="I960" i="1" s="1"/>
  <c r="H961" i="1"/>
  <c r="H960" i="1" s="1"/>
  <c r="G961" i="1"/>
  <c r="G960" i="1" s="1"/>
  <c r="J459" i="3"/>
  <c r="K459" i="3"/>
  <c r="L459" i="3"/>
  <c r="M459" i="3"/>
  <c r="N459" i="3"/>
  <c r="O459" i="3"/>
  <c r="P459" i="3"/>
  <c r="Q459" i="3"/>
  <c r="R459" i="3"/>
  <c r="S459" i="3"/>
  <c r="T459" i="3"/>
  <c r="U459" i="3"/>
  <c r="I838" i="1"/>
  <c r="I837" i="1" s="1"/>
  <c r="H838" i="1"/>
  <c r="H837" i="1" s="1"/>
  <c r="G838" i="1"/>
  <c r="G837" i="1" s="1"/>
  <c r="G1890" i="1" l="1"/>
  <c r="G2024" i="1"/>
  <c r="G1041" i="3"/>
  <c r="G1040" i="3" s="1"/>
  <c r="G2501" i="1"/>
  <c r="G2500" i="1" s="1"/>
  <c r="G2495" i="1"/>
  <c r="G2494" i="1" s="1"/>
  <c r="G3004" i="1"/>
  <c r="G240" i="3" s="1"/>
  <c r="G239" i="3" s="1"/>
  <c r="G238" i="3" s="1"/>
  <c r="G2292" i="1"/>
  <c r="G3006" i="1"/>
  <c r="G3005" i="1" s="1"/>
  <c r="G839" i="3" s="1"/>
  <c r="G41" i="3"/>
  <c r="G2977" i="1"/>
  <c r="G2976" i="1" s="1"/>
  <c r="G2975" i="1" s="1"/>
  <c r="G3003" i="1" l="1"/>
  <c r="G3002" i="1" s="1"/>
  <c r="G2982" i="1"/>
  <c r="G121" i="3" s="1"/>
  <c r="G120" i="3" s="1"/>
  <c r="G119" i="3" s="1"/>
  <c r="G2985" i="1"/>
  <c r="G2593" i="1"/>
  <c r="G118" i="3" s="1"/>
  <c r="G117" i="3" s="1"/>
  <c r="G116" i="3" s="1"/>
  <c r="G2599" i="1"/>
  <c r="I117" i="3"/>
  <c r="I116" i="3" s="1"/>
  <c r="H117" i="3"/>
  <c r="H116" i="3" s="1"/>
  <c r="I120" i="3"/>
  <c r="I119" i="3" s="1"/>
  <c r="H120" i="3"/>
  <c r="H119" i="3" s="1"/>
  <c r="G689" i="3" l="1"/>
  <c r="G688" i="3" s="1"/>
  <c r="G687" i="3" s="1"/>
  <c r="I688" i="3"/>
  <c r="I687" i="3" s="1"/>
  <c r="H688" i="3"/>
  <c r="H687" i="3" s="1"/>
  <c r="I236" i="3"/>
  <c r="I235" i="3" s="1"/>
  <c r="H236" i="3"/>
  <c r="H235" i="3" s="1"/>
  <c r="G3001" i="1"/>
  <c r="G237" i="3" s="1"/>
  <c r="J237" i="3" s="1"/>
  <c r="I3000" i="1"/>
  <c r="I2999" i="1" s="1"/>
  <c r="H3000" i="1"/>
  <c r="H2999" i="1" s="1"/>
  <c r="G2995" i="1"/>
  <c r="I2904" i="1"/>
  <c r="I2903" i="1" s="1"/>
  <c r="H2904" i="1"/>
  <c r="H2903" i="1" s="1"/>
  <c r="G2904" i="1"/>
  <c r="G2903" i="1" s="1"/>
  <c r="G1093" i="3"/>
  <c r="G1092" i="3" s="1"/>
  <c r="G1091" i="3" s="1"/>
  <c r="I1092" i="3"/>
  <c r="I1091" i="3" s="1"/>
  <c r="H1092" i="3"/>
  <c r="H1091" i="3" s="1"/>
  <c r="I2663" i="1"/>
  <c r="I2662" i="1" s="1"/>
  <c r="H2663" i="1"/>
  <c r="H2662" i="1" s="1"/>
  <c r="G2663" i="1"/>
  <c r="G2662" i="1" s="1"/>
  <c r="G976" i="3"/>
  <c r="G975" i="3" s="1"/>
  <c r="G974" i="3" s="1"/>
  <c r="I975" i="3"/>
  <c r="I974" i="3" s="1"/>
  <c r="H975" i="3"/>
  <c r="H974" i="3" s="1"/>
  <c r="I2637" i="1"/>
  <c r="I2636" i="1" s="1"/>
  <c r="H2637" i="1"/>
  <c r="H2636" i="1" s="1"/>
  <c r="G2637" i="1"/>
  <c r="G2636" i="1" s="1"/>
  <c r="G955" i="3"/>
  <c r="G954" i="3" s="1"/>
  <c r="G953" i="3" s="1"/>
  <c r="I954" i="3"/>
  <c r="I953" i="3" s="1"/>
  <c r="H954" i="3"/>
  <c r="H953" i="3" s="1"/>
  <c r="I2054" i="1"/>
  <c r="I2053" i="1" s="1"/>
  <c r="H2054" i="1"/>
  <c r="H2053" i="1" s="1"/>
  <c r="G2054" i="1"/>
  <c r="G2053" i="1" s="1"/>
  <c r="G2120" i="1"/>
  <c r="G2112" i="1"/>
  <c r="G2123" i="1"/>
  <c r="G3127" i="1"/>
  <c r="G2658" i="1"/>
  <c r="G236" i="3" l="1"/>
  <c r="G235" i="3" s="1"/>
  <c r="G3000" i="1"/>
  <c r="G2999" i="1" s="1"/>
  <c r="G2289" i="1"/>
  <c r="G585" i="1"/>
  <c r="G1213" i="3"/>
  <c r="G1212" i="3" s="1"/>
  <c r="G1211" i="3" s="1"/>
  <c r="G1889" i="1"/>
  <c r="G1888" i="1" s="1"/>
  <c r="G1195" i="3" l="1"/>
  <c r="G1194" i="3" s="1"/>
  <c r="G705" i="3"/>
  <c r="G704" i="3" s="1"/>
  <c r="G703" i="3" s="1"/>
  <c r="I704" i="3"/>
  <c r="I703" i="3" s="1"/>
  <c r="H704" i="3"/>
  <c r="H703" i="3" s="1"/>
  <c r="G163" i="3"/>
  <c r="G162" i="3" s="1"/>
  <c r="G161" i="3" s="1"/>
  <c r="I162" i="3"/>
  <c r="I161" i="3" s="1"/>
  <c r="H162" i="3"/>
  <c r="H161" i="3" s="1"/>
  <c r="G114" i="3"/>
  <c r="G113" i="3" s="1"/>
  <c r="H124" i="3"/>
  <c r="I124" i="3"/>
  <c r="G180" i="3"/>
  <c r="G179" i="3" s="1"/>
  <c r="G185" i="3"/>
  <c r="G184" i="3" s="1"/>
  <c r="I184" i="3"/>
  <c r="I183" i="3" s="1"/>
  <c r="H184" i="3"/>
  <c r="H183" i="3" s="1"/>
  <c r="I179" i="3"/>
  <c r="I178" i="3" s="1"/>
  <c r="H179" i="3"/>
  <c r="H178" i="3" s="1"/>
  <c r="I3027" i="1"/>
  <c r="I3026" i="1" s="1"/>
  <c r="H3027" i="1"/>
  <c r="H3026" i="1" s="1"/>
  <c r="G3027" i="1"/>
  <c r="G3026" i="1" s="1"/>
  <c r="I3024" i="1"/>
  <c r="I3023" i="1" s="1"/>
  <c r="H3024" i="1"/>
  <c r="H3023" i="1" s="1"/>
  <c r="G3024" i="1"/>
  <c r="G3023" i="1" s="1"/>
  <c r="G124" i="3"/>
  <c r="G106" i="3"/>
  <c r="G105" i="3" s="1"/>
  <c r="G104" i="3" s="1"/>
  <c r="I105" i="3"/>
  <c r="I104" i="3" s="1"/>
  <c r="H105" i="3"/>
  <c r="H104" i="3" s="1"/>
  <c r="G2984" i="1"/>
  <c r="G2983" i="1" s="1"/>
  <c r="H2984" i="1"/>
  <c r="H2983" i="1" s="1"/>
  <c r="H2979" i="1" s="1"/>
  <c r="I2984" i="1"/>
  <c r="I2983" i="1" s="1"/>
  <c r="I2979" i="1" s="1"/>
  <c r="I2981" i="1"/>
  <c r="I2980" i="1" s="1"/>
  <c r="H2981" i="1"/>
  <c r="H2980" i="1" s="1"/>
  <c r="G2981" i="1"/>
  <c r="G2980" i="1" s="1"/>
  <c r="G196" i="3"/>
  <c r="G195" i="3" s="1"/>
  <c r="G194" i="3" s="1"/>
  <c r="I195" i="3"/>
  <c r="I194" i="3" s="1"/>
  <c r="H195" i="3"/>
  <c r="H194" i="3" s="1"/>
  <c r="I2965" i="1"/>
  <c r="I2964" i="1" s="1"/>
  <c r="H2965" i="1"/>
  <c r="H2964" i="1" s="1"/>
  <c r="G2965" i="1"/>
  <c r="G2964" i="1" s="1"/>
  <c r="G2963" i="1" s="1"/>
  <c r="G193" i="3"/>
  <c r="G192" i="3" s="1"/>
  <c r="G191" i="3" s="1"/>
  <c r="I192" i="3"/>
  <c r="I191" i="3" s="1"/>
  <c r="H192" i="3"/>
  <c r="H191" i="3" s="1"/>
  <c r="I2957" i="1"/>
  <c r="I2956" i="1" s="1"/>
  <c r="H2957" i="1"/>
  <c r="H2956" i="1" s="1"/>
  <c r="G2957" i="1"/>
  <c r="G2956" i="1" s="1"/>
  <c r="G2955" i="1" s="1"/>
  <c r="G109" i="3"/>
  <c r="G108" i="3" s="1"/>
  <c r="G107" i="3" s="1"/>
  <c r="I108" i="3"/>
  <c r="I107" i="3" s="1"/>
  <c r="H108" i="3"/>
  <c r="H107" i="3" s="1"/>
  <c r="I2921" i="1"/>
  <c r="I2920" i="1" s="1"/>
  <c r="H2921" i="1"/>
  <c r="H2920" i="1" s="1"/>
  <c r="G2921" i="1"/>
  <c r="G2920" i="1" s="1"/>
  <c r="G1036" i="3"/>
  <c r="G1035" i="3" s="1"/>
  <c r="G1034" i="3" s="1"/>
  <c r="I1035" i="3"/>
  <c r="I1034" i="3" s="1"/>
  <c r="H1035" i="3"/>
  <c r="H1034" i="3" s="1"/>
  <c r="G1030" i="3"/>
  <c r="G1029" i="3" s="1"/>
  <c r="G1028" i="3" s="1"/>
  <c r="I1029" i="3"/>
  <c r="I1028" i="3" s="1"/>
  <c r="H1029" i="3"/>
  <c r="H1028" i="3" s="1"/>
  <c r="I2631" i="1"/>
  <c r="I2630" i="1" s="1"/>
  <c r="H2631" i="1"/>
  <c r="H2630" i="1" s="1"/>
  <c r="G2631" i="1"/>
  <c r="G2630" i="1" s="1"/>
  <c r="I2634" i="1"/>
  <c r="I2633" i="1" s="1"/>
  <c r="H2634" i="1"/>
  <c r="H2633" i="1" s="1"/>
  <c r="G2634" i="1"/>
  <c r="G2633" i="1" s="1"/>
  <c r="I114" i="3"/>
  <c r="I113" i="3" s="1"/>
  <c r="H114" i="3"/>
  <c r="H113" i="3" s="1"/>
  <c r="I2592" i="1"/>
  <c r="I2591" i="1" s="1"/>
  <c r="H2592" i="1"/>
  <c r="H2591" i="1" s="1"/>
  <c r="H2590" i="1" s="1"/>
  <c r="G2592" i="1"/>
  <c r="G2591" i="1" s="1"/>
  <c r="G648" i="3"/>
  <c r="G647" i="3" s="1"/>
  <c r="G646" i="3" s="1"/>
  <c r="I647" i="3"/>
  <c r="I646" i="3" s="1"/>
  <c r="H647" i="3"/>
  <c r="H646" i="3" s="1"/>
  <c r="I2605" i="1"/>
  <c r="I2604" i="1" s="1"/>
  <c r="H2605" i="1"/>
  <c r="H2604" i="1" s="1"/>
  <c r="G2605" i="1"/>
  <c r="G2604" i="1" s="1"/>
  <c r="I2571" i="1"/>
  <c r="I2570" i="1" s="1"/>
  <c r="H2571" i="1"/>
  <c r="H2570" i="1" s="1"/>
  <c r="G2571" i="1"/>
  <c r="G2570" i="1" s="1"/>
  <c r="J3001" i="1" s="1"/>
  <c r="H657" i="3"/>
  <c r="H656" i="3" s="1"/>
  <c r="H655" i="3" s="1"/>
  <c r="I657" i="3"/>
  <c r="I656" i="3" s="1"/>
  <c r="I655" i="3" s="1"/>
  <c r="G657" i="3"/>
  <c r="G656" i="3" s="1"/>
  <c r="G655" i="3" s="1"/>
  <c r="I2627" i="1"/>
  <c r="I2626" i="1" s="1"/>
  <c r="H2627" i="1"/>
  <c r="H2626" i="1" s="1"/>
  <c r="G2627" i="1"/>
  <c r="G2626" i="1" s="1"/>
  <c r="G3022" i="1" l="1"/>
  <c r="G2629" i="1"/>
  <c r="G2979" i="1"/>
  <c r="H2629" i="1"/>
  <c r="I2629" i="1"/>
  <c r="G1210" i="3"/>
  <c r="G1885" i="1"/>
  <c r="I795" i="1"/>
  <c r="I794" i="1" s="1"/>
  <c r="H795" i="1"/>
  <c r="H794" i="1" s="1"/>
  <c r="G795" i="1"/>
  <c r="G794" i="1" s="1"/>
  <c r="G28" i="3" l="1"/>
  <c r="G27" i="3" s="1"/>
  <c r="G26" i="3" s="1"/>
  <c r="I27" i="3"/>
  <c r="I26" i="3" s="1"/>
  <c r="H27" i="3"/>
  <c r="H26" i="3" s="1"/>
  <c r="G394" i="1"/>
  <c r="G304" i="1"/>
  <c r="G294" i="1"/>
  <c r="G247" i="1"/>
  <c r="G56" i="1"/>
  <c r="G53" i="1"/>
  <c r="G40" i="3"/>
  <c r="G39" i="3" s="1"/>
  <c r="I40" i="3"/>
  <c r="I39" i="3" s="1"/>
  <c r="H40" i="3"/>
  <c r="H39" i="3" s="1"/>
  <c r="I211" i="1"/>
  <c r="I210" i="1" s="1"/>
  <c r="I209" i="1" s="1"/>
  <c r="H211" i="1"/>
  <c r="H210" i="1" s="1"/>
  <c r="H209" i="1" s="1"/>
  <c r="G211" i="1"/>
  <c r="G210" i="1" s="1"/>
  <c r="G209" i="1" s="1"/>
  <c r="G38" i="3"/>
  <c r="G37" i="3" s="1"/>
  <c r="G36" i="3" s="1"/>
  <c r="G35" i="3"/>
  <c r="G34" i="3" s="1"/>
  <c r="G33" i="3" s="1"/>
  <c r="I37" i="3"/>
  <c r="I36" i="3" s="1"/>
  <c r="H37" i="3"/>
  <c r="H36" i="3" s="1"/>
  <c r="I34" i="3"/>
  <c r="I33" i="3" s="1"/>
  <c r="H34" i="3"/>
  <c r="H33" i="3" s="1"/>
  <c r="I2585" i="1"/>
  <c r="I2584" i="1" s="1"/>
  <c r="H2585" i="1"/>
  <c r="H2584" i="1" s="1"/>
  <c r="G2585" i="1"/>
  <c r="G2584" i="1" s="1"/>
  <c r="I2582" i="1"/>
  <c r="I2581" i="1" s="1"/>
  <c r="H2582" i="1"/>
  <c r="H2581" i="1" s="1"/>
  <c r="G2582" i="1"/>
  <c r="G2581" i="1" s="1"/>
  <c r="G32" i="3"/>
  <c r="G31" i="3" s="1"/>
  <c r="G30" i="3" s="1"/>
  <c r="I31" i="3"/>
  <c r="I30" i="3" s="1"/>
  <c r="H31" i="3"/>
  <c r="H30" i="3" s="1"/>
  <c r="I2579" i="1"/>
  <c r="H2579" i="1"/>
  <c r="G2579" i="1"/>
  <c r="G2578" i="1" s="1"/>
  <c r="G1731" i="1"/>
  <c r="G1741" i="1"/>
  <c r="G1738" i="1"/>
  <c r="G1762" i="1"/>
  <c r="G225" i="1"/>
  <c r="G44" i="1"/>
  <c r="G343" i="1"/>
  <c r="I1120" i="3"/>
  <c r="I1119" i="3" s="1"/>
  <c r="H1120" i="3"/>
  <c r="H1119" i="3" s="1"/>
  <c r="G1120" i="3"/>
  <c r="G1045" i="3"/>
  <c r="G1044" i="3" s="1"/>
  <c r="G1043" i="3" s="1"/>
  <c r="I1044" i="3"/>
  <c r="I1043" i="3" s="1"/>
  <c r="H1044" i="3"/>
  <c r="H1043" i="3" s="1"/>
  <c r="G2569" i="1" l="1"/>
  <c r="G1119" i="3"/>
  <c r="G1118" i="3" s="1"/>
  <c r="I2578" i="1"/>
  <c r="I2569" i="1" s="1"/>
  <c r="H2578" i="1"/>
  <c r="H2569" i="1" s="1"/>
  <c r="I2504" i="1"/>
  <c r="I2503" i="1" s="1"/>
  <c r="H2504" i="1"/>
  <c r="H2503" i="1" s="1"/>
  <c r="G2504" i="1"/>
  <c r="G2503" i="1" s="1"/>
  <c r="I2824" i="1"/>
  <c r="I2823" i="1" s="1"/>
  <c r="H2824" i="1"/>
  <c r="H2823" i="1" s="1"/>
  <c r="G2824" i="1"/>
  <c r="G2823" i="1" s="1"/>
  <c r="G2822" i="1" s="1"/>
  <c r="G1009" i="3"/>
  <c r="G2278" i="1" l="1"/>
  <c r="G2277" i="1" s="1"/>
  <c r="G2276" i="1" s="1"/>
  <c r="G1819" i="1"/>
  <c r="G1797" i="1"/>
  <c r="G886" i="3"/>
  <c r="I885" i="3"/>
  <c r="I884" i="3" s="1"/>
  <c r="H885" i="3"/>
  <c r="H884" i="3" s="1"/>
  <c r="G221" i="3"/>
  <c r="G220" i="3" s="1"/>
  <c r="G219" i="3" s="1"/>
  <c r="I220" i="3"/>
  <c r="I219" i="3" s="1"/>
  <c r="H220" i="3"/>
  <c r="H219" i="3" s="1"/>
  <c r="I2308" i="1"/>
  <c r="I2307" i="1" s="1"/>
  <c r="H2308" i="1"/>
  <c r="H2307" i="1" s="1"/>
  <c r="G2308" i="1"/>
  <c r="G2307" i="1" s="1"/>
  <c r="G2850" i="1"/>
  <c r="I2260" i="1"/>
  <c r="I2259" i="1" s="1"/>
  <c r="H2260" i="1"/>
  <c r="H2259" i="1" s="1"/>
  <c r="G2260" i="1"/>
  <c r="G2259" i="1" s="1"/>
  <c r="G994" i="3"/>
  <c r="G993" i="3" s="1"/>
  <c r="G992" i="3" s="1"/>
  <c r="I993" i="3"/>
  <c r="I992" i="3" s="1"/>
  <c r="H993" i="3"/>
  <c r="H992" i="3" s="1"/>
  <c r="I2398" i="1"/>
  <c r="I2397" i="1" s="1"/>
  <c r="H2398" i="1"/>
  <c r="H2397" i="1" s="1"/>
  <c r="G2398" i="1"/>
  <c r="G2397" i="1" s="1"/>
  <c r="G1024" i="3"/>
  <c r="G1023" i="3" s="1"/>
  <c r="G1022" i="3" s="1"/>
  <c r="I1023" i="3"/>
  <c r="I1022" i="3" s="1"/>
  <c r="H1023" i="3"/>
  <c r="H1022" i="3" s="1"/>
  <c r="I2405" i="1"/>
  <c r="I2404" i="1" s="1"/>
  <c r="I2403" i="1" s="1"/>
  <c r="H2405" i="1"/>
  <c r="H2404" i="1" s="1"/>
  <c r="H2403" i="1" s="1"/>
  <c r="G1033" i="3"/>
  <c r="G2070" i="1"/>
  <c r="G2060" i="1"/>
  <c r="G2003" i="1"/>
  <c r="G2000" i="1"/>
  <c r="G1940" i="1"/>
  <c r="G946" i="3"/>
  <c r="G945" i="3" s="1"/>
  <c r="G944" i="3" s="1"/>
  <c r="G949" i="3"/>
  <c r="G948" i="3" s="1"/>
  <c r="G947" i="3" s="1"/>
  <c r="I948" i="3"/>
  <c r="I947" i="3" s="1"/>
  <c r="H948" i="3"/>
  <c r="H947" i="3" s="1"/>
  <c r="I945" i="3"/>
  <c r="I944" i="3" s="1"/>
  <c r="H945" i="3"/>
  <c r="H944" i="3" s="1"/>
  <c r="G654" i="3"/>
  <c r="G653" i="3" s="1"/>
  <c r="G652" i="3" s="1"/>
  <c r="I653" i="3"/>
  <c r="I652" i="3" s="1"/>
  <c r="H653" i="3"/>
  <c r="H652" i="3" s="1"/>
  <c r="G1012" i="3"/>
  <c r="G1011" i="3" s="1"/>
  <c r="G1010" i="3" s="1"/>
  <c r="H1011" i="3"/>
  <c r="G1090" i="3"/>
  <c r="G1089" i="3" s="1"/>
  <c r="G1088" i="3" s="1"/>
  <c r="I1089" i="3"/>
  <c r="I1088" i="3" s="1"/>
  <c r="H1089" i="3"/>
  <c r="H1088" i="3" s="1"/>
  <c r="G1015" i="3"/>
  <c r="G1014" i="3" s="1"/>
  <c r="G1013" i="3" s="1"/>
  <c r="I1014" i="3"/>
  <c r="I1013" i="3" s="1"/>
  <c r="I1010" i="3" s="1"/>
  <c r="H1014" i="3"/>
  <c r="H1013" i="3" s="1"/>
  <c r="I2742" i="1"/>
  <c r="I2741" i="1" s="1"/>
  <c r="H2742" i="1"/>
  <c r="H2741" i="1" s="1"/>
  <c r="G2742" i="1"/>
  <c r="G2741" i="1" s="1"/>
  <c r="G959" i="3"/>
  <c r="G958" i="3" s="1"/>
  <c r="G957" i="3" s="1"/>
  <c r="I958" i="3"/>
  <c r="I957" i="3" s="1"/>
  <c r="H958" i="3"/>
  <c r="H957" i="3" s="1"/>
  <c r="I1793" i="1"/>
  <c r="I1792" i="1" s="1"/>
  <c r="H1793" i="1"/>
  <c r="H1792" i="1" s="1"/>
  <c r="G1793" i="1"/>
  <c r="G1792" i="1" s="1"/>
  <c r="I202" i="3"/>
  <c r="I201" i="3" s="1"/>
  <c r="H202" i="3"/>
  <c r="H201" i="3" s="1"/>
  <c r="I2277" i="1"/>
  <c r="I2276" i="1" s="1"/>
  <c r="H2277" i="1"/>
  <c r="H2276" i="1" s="1"/>
  <c r="I891" i="3"/>
  <c r="I890" i="3" s="1"/>
  <c r="H891" i="3"/>
  <c r="H890" i="3" s="1"/>
  <c r="G891" i="3"/>
  <c r="G890" i="3" s="1"/>
  <c r="I1217" i="1"/>
  <c r="I1216" i="1" s="1"/>
  <c r="H1217" i="1"/>
  <c r="H1216" i="1" s="1"/>
  <c r="G1217" i="1"/>
  <c r="G1216" i="1" s="1"/>
  <c r="G2853" i="1"/>
  <c r="G2021" i="1"/>
  <c r="G638" i="3"/>
  <c r="G637" i="3" s="1"/>
  <c r="G636" i="3" s="1"/>
  <c r="G635" i="3" s="1"/>
  <c r="I637" i="3"/>
  <c r="I636" i="3" s="1"/>
  <c r="H637" i="3"/>
  <c r="H636" i="3" s="1"/>
  <c r="I1362" i="1"/>
  <c r="I1361" i="1" s="1"/>
  <c r="H1362" i="1"/>
  <c r="H1361" i="1" s="1"/>
  <c r="G1362" i="1"/>
  <c r="G1361" i="1" s="1"/>
  <c r="G1360" i="1" s="1"/>
  <c r="I541" i="3"/>
  <c r="I540" i="3" s="1"/>
  <c r="H541" i="3"/>
  <c r="H540" i="3" s="1"/>
  <c r="G541" i="3"/>
  <c r="G540" i="3" s="1"/>
  <c r="I538" i="3"/>
  <c r="I537" i="3" s="1"/>
  <c r="H538" i="3"/>
  <c r="H537" i="3" s="1"/>
  <c r="G538" i="3"/>
  <c r="G537" i="3" s="1"/>
  <c r="I976" i="1"/>
  <c r="I975" i="1" s="1"/>
  <c r="H976" i="1"/>
  <c r="H975" i="1" s="1"/>
  <c r="G976" i="1"/>
  <c r="G975" i="1" s="1"/>
  <c r="I973" i="1"/>
  <c r="I972" i="1" s="1"/>
  <c r="H973" i="1"/>
  <c r="H972" i="1" s="1"/>
  <c r="G973" i="1"/>
  <c r="G972" i="1" s="1"/>
  <c r="G312" i="3"/>
  <c r="G311" i="3" s="1"/>
  <c r="G310" i="3" s="1"/>
  <c r="I311" i="3"/>
  <c r="I310" i="3" s="1"/>
  <c r="H311" i="3"/>
  <c r="H310" i="3" s="1"/>
  <c r="I874" i="1"/>
  <c r="I873" i="1" s="1"/>
  <c r="H874" i="1"/>
  <c r="H873" i="1" s="1"/>
  <c r="G874" i="1"/>
  <c r="G873" i="1" s="1"/>
  <c r="I535" i="3"/>
  <c r="I534" i="3" s="1"/>
  <c r="H535" i="3"/>
  <c r="H534" i="3" s="1"/>
  <c r="G535" i="3"/>
  <c r="G534" i="3" s="1"/>
  <c r="I532" i="3"/>
  <c r="I531" i="3" s="1"/>
  <c r="H532" i="3"/>
  <c r="H531" i="3" s="1"/>
  <c r="G532" i="3"/>
  <c r="G531" i="3" s="1"/>
  <c r="G309" i="3"/>
  <c r="G308" i="3" s="1"/>
  <c r="G307" i="3" s="1"/>
  <c r="I308" i="3"/>
  <c r="I307" i="3" s="1"/>
  <c r="H308" i="3"/>
  <c r="H307" i="3" s="1"/>
  <c r="G725" i="1"/>
  <c r="G724" i="1" s="1"/>
  <c r="I725" i="1"/>
  <c r="I724" i="1" s="1"/>
  <c r="H725" i="1"/>
  <c r="H724" i="1" s="1"/>
  <c r="G306" i="3"/>
  <c r="G305" i="3" s="1"/>
  <c r="G304" i="3" s="1"/>
  <c r="I305" i="3"/>
  <c r="I304" i="3" s="1"/>
  <c r="H305" i="3"/>
  <c r="H304" i="3" s="1"/>
  <c r="G1251" i="1"/>
  <c r="G1250" i="1" s="1"/>
  <c r="G1249" i="1" s="1"/>
  <c r="I1251" i="1"/>
  <c r="I1250" i="1" s="1"/>
  <c r="H1251" i="1"/>
  <c r="H1250" i="1" s="1"/>
  <c r="I302" i="3"/>
  <c r="I299" i="3" s="1"/>
  <c r="H302" i="3"/>
  <c r="H299" i="3" s="1"/>
  <c r="G302" i="3"/>
  <c r="I300" i="3"/>
  <c r="H300" i="3"/>
  <c r="G300" i="3"/>
  <c r="I871" i="1"/>
  <c r="I868" i="1" s="1"/>
  <c r="H871" i="1"/>
  <c r="H868" i="1" s="1"/>
  <c r="G871" i="1"/>
  <c r="I869" i="1"/>
  <c r="H869" i="1"/>
  <c r="G869" i="1"/>
  <c r="G298" i="3"/>
  <c r="G297" i="3" s="1"/>
  <c r="G296" i="3" s="1"/>
  <c r="G295" i="3" s="1"/>
  <c r="I297" i="3"/>
  <c r="I296" i="3" s="1"/>
  <c r="I295" i="3" s="1"/>
  <c r="H297" i="3"/>
  <c r="H296" i="3" s="1"/>
  <c r="H295" i="3" s="1"/>
  <c r="I722" i="1"/>
  <c r="I721" i="1" s="1"/>
  <c r="I720" i="1" s="1"/>
  <c r="H722" i="1"/>
  <c r="H721" i="1" s="1"/>
  <c r="H720" i="1" s="1"/>
  <c r="G722" i="1"/>
  <c r="G721" i="1" s="1"/>
  <c r="G720" i="1" s="1"/>
  <c r="I529" i="3"/>
  <c r="I528" i="3" s="1"/>
  <c r="H529" i="3"/>
  <c r="H528" i="3" s="1"/>
  <c r="G529" i="3"/>
  <c r="G528" i="3" s="1"/>
  <c r="I972" i="3"/>
  <c r="I971" i="3" s="1"/>
  <c r="I970" i="3" s="1"/>
  <c r="H972" i="3"/>
  <c r="H971" i="3" s="1"/>
  <c r="H970" i="3" s="1"/>
  <c r="G711" i="3"/>
  <c r="G710" i="3" s="1"/>
  <c r="G709" i="3" s="1"/>
  <c r="G708" i="3"/>
  <c r="G707" i="3" s="1"/>
  <c r="G706" i="3" s="1"/>
  <c r="I710" i="3"/>
  <c r="I709" i="3" s="1"/>
  <c r="H710" i="3"/>
  <c r="H709" i="3" s="1"/>
  <c r="I707" i="3"/>
  <c r="I706" i="3" s="1"/>
  <c r="H707" i="3"/>
  <c r="H706" i="3" s="1"/>
  <c r="I243" i="1"/>
  <c r="I242" i="1" s="1"/>
  <c r="H243" i="1"/>
  <c r="H242" i="1" s="1"/>
  <c r="G243" i="1"/>
  <c r="G242" i="1" s="1"/>
  <c r="I240" i="1"/>
  <c r="I239" i="1" s="1"/>
  <c r="H240" i="1"/>
  <c r="H239" i="1" s="1"/>
  <c r="G240" i="1"/>
  <c r="G239" i="1" s="1"/>
  <c r="H3174" i="1"/>
  <c r="H3173" i="1" s="1"/>
  <c r="H3172" i="1" s="1"/>
  <c r="H3171" i="1" s="1"/>
  <c r="I3174" i="1"/>
  <c r="I3173" i="1" s="1"/>
  <c r="I3172" i="1" s="1"/>
  <c r="I3171" i="1" s="1"/>
  <c r="G3175" i="1"/>
  <c r="G3174" i="1" s="1"/>
  <c r="G3173" i="1" s="1"/>
  <c r="G3172" i="1" s="1"/>
  <c r="G3171" i="1" s="1"/>
  <c r="G3182" i="1"/>
  <c r="G3181" i="1" s="1"/>
  <c r="H3182" i="1"/>
  <c r="H3181" i="1" s="1"/>
  <c r="I3182" i="1"/>
  <c r="I3181" i="1" s="1"/>
  <c r="G3185" i="1"/>
  <c r="G3184" i="1" s="1"/>
  <c r="H3185" i="1"/>
  <c r="H3184" i="1" s="1"/>
  <c r="I3185" i="1"/>
  <c r="I3184" i="1" s="1"/>
  <c r="G3188" i="1"/>
  <c r="G3187" i="1" s="1"/>
  <c r="H3188" i="1"/>
  <c r="H3187" i="1" s="1"/>
  <c r="I3188" i="1"/>
  <c r="I3187" i="1" s="1"/>
  <c r="G3191" i="1"/>
  <c r="G3190" i="1" s="1"/>
  <c r="G3194" i="1"/>
  <c r="G3196" i="1"/>
  <c r="G3199" i="1"/>
  <c r="G3201" i="1"/>
  <c r="G3203" i="1"/>
  <c r="G3206" i="1"/>
  <c r="G3205" i="1" s="1"/>
  <c r="G3211" i="1"/>
  <c r="G3210" i="1" s="1"/>
  <c r="G3212" i="1"/>
  <c r="H3212" i="1"/>
  <c r="I3212" i="1"/>
  <c r="G3214" i="1"/>
  <c r="H3214" i="1"/>
  <c r="I3214" i="1"/>
  <c r="G3217" i="1"/>
  <c r="G3219" i="1"/>
  <c r="G3221" i="1"/>
  <c r="H3223" i="1"/>
  <c r="I3223" i="1"/>
  <c r="G3224" i="1"/>
  <c r="G3223" i="1" s="1"/>
  <c r="G3227" i="1"/>
  <c r="G3226" i="1" s="1"/>
  <c r="G3230" i="1"/>
  <c r="G3229" i="1" s="1"/>
  <c r="H3233" i="1"/>
  <c r="H3232" i="1" s="1"/>
  <c r="I3233" i="1"/>
  <c r="I3232" i="1" s="1"/>
  <c r="G3234" i="1"/>
  <c r="G3233" i="1" s="1"/>
  <c r="G3232" i="1" s="1"/>
  <c r="G3237" i="1"/>
  <c r="G3236" i="1" s="1"/>
  <c r="G3240" i="1"/>
  <c r="G3239" i="1" s="1"/>
  <c r="H3243" i="1"/>
  <c r="I3243" i="1"/>
  <c r="G3244" i="1"/>
  <c r="G3243" i="1" s="1"/>
  <c r="G3245" i="1"/>
  <c r="H3245" i="1"/>
  <c r="I3245" i="1"/>
  <c r="G3249" i="1"/>
  <c r="G3248" i="1" s="1"/>
  <c r="G3247" i="1" s="1"/>
  <c r="H3249" i="1"/>
  <c r="H3248" i="1" s="1"/>
  <c r="H3247" i="1" s="1"/>
  <c r="I3249" i="1"/>
  <c r="I3248" i="1" s="1"/>
  <c r="G3252" i="1"/>
  <c r="G3251" i="1" s="1"/>
  <c r="H3252" i="1"/>
  <c r="H3251" i="1" s="1"/>
  <c r="I3252" i="1"/>
  <c r="I3251" i="1" s="1"/>
  <c r="G3255" i="1"/>
  <c r="G3254" i="1" s="1"/>
  <c r="H3255" i="1"/>
  <c r="H3254" i="1" s="1"/>
  <c r="I3255" i="1"/>
  <c r="I3254" i="1" s="1"/>
  <c r="G3261" i="1"/>
  <c r="G3258" i="1" s="1"/>
  <c r="G3257" i="1" s="1"/>
  <c r="H3261" i="1"/>
  <c r="H3258" i="1" s="1"/>
  <c r="H3257" i="1" s="1"/>
  <c r="I3261" i="1"/>
  <c r="I3258" i="1" s="1"/>
  <c r="I3257" i="1" s="1"/>
  <c r="G3266" i="1"/>
  <c r="H3266" i="1"/>
  <c r="I3266" i="1"/>
  <c r="G3268" i="1"/>
  <c r="H3268" i="1"/>
  <c r="I3268" i="1"/>
  <c r="G3270" i="1"/>
  <c r="H3270" i="1"/>
  <c r="I3270" i="1"/>
  <c r="G3276" i="1"/>
  <c r="G3275" i="1" s="1"/>
  <c r="H3276" i="1"/>
  <c r="H3275" i="1" s="1"/>
  <c r="I3276" i="1"/>
  <c r="I3275" i="1" s="1"/>
  <c r="G3279" i="1"/>
  <c r="G3278" i="1" s="1"/>
  <c r="H3279" i="1"/>
  <c r="H3278" i="1" s="1"/>
  <c r="I3279" i="1"/>
  <c r="I3278" i="1" s="1"/>
  <c r="G3282" i="1"/>
  <c r="G3281" i="1" s="1"/>
  <c r="H3282" i="1"/>
  <c r="H3281" i="1" s="1"/>
  <c r="I3282" i="1"/>
  <c r="I3281" i="1" s="1"/>
  <c r="G3285" i="1"/>
  <c r="G3284" i="1" s="1"/>
  <c r="H3285" i="1"/>
  <c r="H3284" i="1" s="1"/>
  <c r="I3285" i="1"/>
  <c r="I3284" i="1" s="1"/>
  <c r="G3289" i="1"/>
  <c r="G3288" i="1" s="1"/>
  <c r="H3289" i="1"/>
  <c r="H3288" i="1" s="1"/>
  <c r="I3289" i="1"/>
  <c r="I3288" i="1" s="1"/>
  <c r="G3292" i="1"/>
  <c r="G3291" i="1" s="1"/>
  <c r="H3292" i="1"/>
  <c r="H3291" i="1" s="1"/>
  <c r="I3292" i="1"/>
  <c r="I3291" i="1" s="1"/>
  <c r="G3295" i="1"/>
  <c r="H3295" i="1"/>
  <c r="H3294" i="1" s="1"/>
  <c r="I3295" i="1"/>
  <c r="I3294" i="1" s="1"/>
  <c r="G3298" i="1"/>
  <c r="G3297" i="1" s="1"/>
  <c r="G3300" i="1"/>
  <c r="H3300" i="1"/>
  <c r="I3300" i="1"/>
  <c r="G3305" i="1"/>
  <c r="H3305" i="1"/>
  <c r="H3304" i="1" s="1"/>
  <c r="I3305" i="1"/>
  <c r="I3304" i="1" s="1"/>
  <c r="G3307" i="1"/>
  <c r="G3366" i="1" s="1"/>
  <c r="G3365" i="1" s="1"/>
  <c r="G3310" i="1"/>
  <c r="G3309" i="1" s="1"/>
  <c r="H3310" i="1"/>
  <c r="H3309" i="1" s="1"/>
  <c r="I3310" i="1"/>
  <c r="I3309" i="1" s="1"/>
  <c r="G3313" i="1"/>
  <c r="G3312" i="1" s="1"/>
  <c r="H3313" i="1"/>
  <c r="H3312" i="1" s="1"/>
  <c r="I3313" i="1"/>
  <c r="I3312" i="1" s="1"/>
  <c r="G3315" i="1"/>
  <c r="H3315" i="1"/>
  <c r="I3315" i="1"/>
  <c r="G3316" i="1"/>
  <c r="H3316" i="1"/>
  <c r="I3316" i="1"/>
  <c r="G3319" i="1"/>
  <c r="G3318" i="1" s="1"/>
  <c r="H3319" i="1"/>
  <c r="H3318" i="1" s="1"/>
  <c r="I3319" i="1"/>
  <c r="I3318" i="1" s="1"/>
  <c r="G3322" i="1"/>
  <c r="G3321" i="1" s="1"/>
  <c r="H3322" i="1"/>
  <c r="H3321" i="1" s="1"/>
  <c r="I3322" i="1"/>
  <c r="I3321" i="1" s="1"/>
  <c r="G3325" i="1"/>
  <c r="G3324" i="1" s="1"/>
  <c r="H3325" i="1"/>
  <c r="H3324" i="1" s="1"/>
  <c r="I3325" i="1"/>
  <c r="I3324" i="1" s="1"/>
  <c r="G3328" i="1"/>
  <c r="G3327" i="1" s="1"/>
  <c r="H3328" i="1"/>
  <c r="H3327" i="1" s="1"/>
  <c r="I3328" i="1"/>
  <c r="I3327" i="1" s="1"/>
  <c r="I3331" i="1"/>
  <c r="I3330" i="1" s="1"/>
  <c r="G3332" i="1"/>
  <c r="G3331" i="1" s="1"/>
  <c r="H3332" i="1"/>
  <c r="H3331" i="1" s="1"/>
  <c r="H3330" i="1" s="1"/>
  <c r="G3334" i="1"/>
  <c r="G3333" i="1" s="1"/>
  <c r="I3334" i="1"/>
  <c r="I3333" i="1" s="1"/>
  <c r="H3335" i="1"/>
  <c r="H3334" i="1" s="1"/>
  <c r="H3333" i="1" s="1"/>
  <c r="G3336" i="1"/>
  <c r="H3336" i="1"/>
  <c r="I3336" i="1"/>
  <c r="G3339" i="1"/>
  <c r="G3338" i="1" s="1"/>
  <c r="G3560" i="1" s="1"/>
  <c r="G3559" i="1" s="1"/>
  <c r="G3558" i="1" s="1"/>
  <c r="H3339" i="1"/>
  <c r="H3338" i="1" s="1"/>
  <c r="I3339" i="1"/>
  <c r="I3338" i="1" s="1"/>
  <c r="H3342" i="1"/>
  <c r="H3341" i="1" s="1"/>
  <c r="I3342" i="1"/>
  <c r="I3341" i="1" s="1"/>
  <c r="G3343" i="1"/>
  <c r="G3342" i="1" s="1"/>
  <c r="G3341" i="1" s="1"/>
  <c r="G3345" i="1"/>
  <c r="G3344" i="1" s="1"/>
  <c r="H3345" i="1"/>
  <c r="H3344" i="1" s="1"/>
  <c r="I3345" i="1"/>
  <c r="I3344" i="1" s="1"/>
  <c r="G3348" i="1"/>
  <c r="G3347" i="1" s="1"/>
  <c r="G3351" i="1"/>
  <c r="G3350" i="1" s="1"/>
  <c r="H3351" i="1"/>
  <c r="H3350" i="1" s="1"/>
  <c r="I3351" i="1"/>
  <c r="I3350" i="1" s="1"/>
  <c r="G3356" i="1"/>
  <c r="G3355" i="1" s="1"/>
  <c r="G3354" i="1" s="1"/>
  <c r="G3353" i="1" s="1"/>
  <c r="H3356" i="1"/>
  <c r="H3355" i="1" s="1"/>
  <c r="H3354" i="1" s="1"/>
  <c r="H3353" i="1" s="1"/>
  <c r="I3356" i="1"/>
  <c r="I3355" i="1" s="1"/>
  <c r="I3354" i="1" s="1"/>
  <c r="I3353" i="1" s="1"/>
  <c r="G3359" i="1"/>
  <c r="G3358" i="1" s="1"/>
  <c r="G3364" i="1"/>
  <c r="G3363" i="1" s="1"/>
  <c r="G3367" i="1"/>
  <c r="G3369" i="1"/>
  <c r="H3369" i="1"/>
  <c r="I3369" i="1"/>
  <c r="G3371" i="1"/>
  <c r="H3371" i="1"/>
  <c r="I3371" i="1"/>
  <c r="G3377" i="1"/>
  <c r="G3374" i="1" s="1"/>
  <c r="G3373" i="1" s="1"/>
  <c r="H3377" i="1"/>
  <c r="H3374" i="1" s="1"/>
  <c r="H3373" i="1" s="1"/>
  <c r="I3377" i="1"/>
  <c r="I3374" i="1" s="1"/>
  <c r="I3373" i="1" s="1"/>
  <c r="G3382" i="1"/>
  <c r="G3381" i="1" s="1"/>
  <c r="H3382" i="1"/>
  <c r="H3381" i="1" s="1"/>
  <c r="I3382" i="1"/>
  <c r="I3381" i="1" s="1"/>
  <c r="G3385" i="1"/>
  <c r="H3385" i="1"/>
  <c r="I3385" i="1"/>
  <c r="G3387" i="1"/>
  <c r="H3387" i="1"/>
  <c r="I3387" i="1"/>
  <c r="G3390" i="1"/>
  <c r="G3389" i="1" s="1"/>
  <c r="H3390" i="1"/>
  <c r="H3389" i="1" s="1"/>
  <c r="I3390" i="1"/>
  <c r="I3389" i="1" s="1"/>
  <c r="G3393" i="1"/>
  <c r="G3392" i="1" s="1"/>
  <c r="H3393" i="1"/>
  <c r="H3392" i="1" s="1"/>
  <c r="I3393" i="1"/>
  <c r="I3392" i="1" s="1"/>
  <c r="G3397" i="1"/>
  <c r="G3396" i="1" s="1"/>
  <c r="H3397" i="1"/>
  <c r="H3396" i="1" s="1"/>
  <c r="I3397" i="1"/>
  <c r="I3396" i="1" s="1"/>
  <c r="G3400" i="1"/>
  <c r="G3399" i="1" s="1"/>
  <c r="H3400" i="1"/>
  <c r="H3399" i="1" s="1"/>
  <c r="I3400" i="1"/>
  <c r="I3399" i="1" s="1"/>
  <c r="G3405" i="1"/>
  <c r="G3404" i="1" s="1"/>
  <c r="G3409" i="1"/>
  <c r="G3408" i="1" s="1"/>
  <c r="G3407" i="1" s="1"/>
  <c r="I3411" i="1"/>
  <c r="G3412" i="1"/>
  <c r="H3412" i="1"/>
  <c r="H3411" i="1" s="1"/>
  <c r="G3415" i="1"/>
  <c r="G3414" i="1" s="1"/>
  <c r="I3416" i="1"/>
  <c r="I3403" i="1" s="1"/>
  <c r="I3402" i="1" s="1"/>
  <c r="G3417" i="1"/>
  <c r="H3417" i="1"/>
  <c r="H3416" i="1" s="1"/>
  <c r="H3403" i="1" s="1"/>
  <c r="H3402" i="1" s="1"/>
  <c r="G3419" i="1"/>
  <c r="G3422" i="1"/>
  <c r="G3421" i="1" s="1"/>
  <c r="G3425" i="1"/>
  <c r="G3424" i="1" s="1"/>
  <c r="H3425" i="1"/>
  <c r="G3428" i="1"/>
  <c r="H3428" i="1"/>
  <c r="H3427" i="1" s="1"/>
  <c r="I3428" i="1"/>
  <c r="I3427" i="1" s="1"/>
  <c r="I3424" i="1" s="1"/>
  <c r="G3434" i="1"/>
  <c r="G3433" i="1" s="1"/>
  <c r="G3437" i="1"/>
  <c r="G3436" i="1" s="1"/>
  <c r="H3437" i="1"/>
  <c r="H3436" i="1" s="1"/>
  <c r="I3437" i="1"/>
  <c r="I3436" i="1" s="1"/>
  <c r="G3440" i="1"/>
  <c r="G3439" i="1" s="1"/>
  <c r="H3440" i="1"/>
  <c r="H3439" i="1" s="1"/>
  <c r="I3440" i="1"/>
  <c r="I3439" i="1" s="1"/>
  <c r="G3443" i="1"/>
  <c r="G3442" i="1" s="1"/>
  <c r="H3443" i="1"/>
  <c r="H3442" i="1" s="1"/>
  <c r="I3443" i="1"/>
  <c r="I3442" i="1" s="1"/>
  <c r="G3445" i="1"/>
  <c r="H3445" i="1"/>
  <c r="I3445" i="1"/>
  <c r="G3446" i="1"/>
  <c r="H3446" i="1"/>
  <c r="I3446" i="1"/>
  <c r="G3449" i="1"/>
  <c r="G3448" i="1" s="1"/>
  <c r="H3449" i="1"/>
  <c r="H3448" i="1" s="1"/>
  <c r="I3449" i="1"/>
  <c r="I3448" i="1" s="1"/>
  <c r="G3452" i="1"/>
  <c r="H3452" i="1"/>
  <c r="H3451" i="1" s="1"/>
  <c r="I3452" i="1"/>
  <c r="I3451" i="1" s="1"/>
  <c r="G3454" i="1"/>
  <c r="G3457" i="1"/>
  <c r="G3456" i="1" s="1"/>
  <c r="H3457" i="1"/>
  <c r="H3456" i="1" s="1"/>
  <c r="I3457" i="1"/>
  <c r="I3456" i="1" s="1"/>
  <c r="H3459" i="1"/>
  <c r="I3459" i="1"/>
  <c r="G3460" i="1"/>
  <c r="G3459" i="1" s="1"/>
  <c r="G3463" i="1"/>
  <c r="G3462" i="1" s="1"/>
  <c r="H3463" i="1"/>
  <c r="H3462" i="1" s="1"/>
  <c r="I3463" i="1"/>
  <c r="I3462" i="1" s="1"/>
  <c r="G3466" i="1"/>
  <c r="G3465" i="1" s="1"/>
  <c r="H3466" i="1"/>
  <c r="H3465" i="1" s="1"/>
  <c r="I3466" i="1"/>
  <c r="I3465" i="1" s="1"/>
  <c r="G3469" i="1"/>
  <c r="G3468" i="1" s="1"/>
  <c r="H3469" i="1"/>
  <c r="H3468" i="1" s="1"/>
  <c r="I3469" i="1"/>
  <c r="I3468" i="1" s="1"/>
  <c r="G3472" i="1"/>
  <c r="G3471" i="1" s="1"/>
  <c r="H3472" i="1"/>
  <c r="H3471" i="1" s="1"/>
  <c r="I3472" i="1"/>
  <c r="I3471" i="1" s="1"/>
  <c r="G3475" i="1"/>
  <c r="G3474" i="1" s="1"/>
  <c r="H3475" i="1"/>
  <c r="H3474" i="1" s="1"/>
  <c r="I3475" i="1"/>
  <c r="I3474" i="1" s="1"/>
  <c r="G3478" i="1"/>
  <c r="G3477" i="1" s="1"/>
  <c r="H3478" i="1"/>
  <c r="H3477" i="1" s="1"/>
  <c r="I3478" i="1"/>
  <c r="I3477" i="1" s="1"/>
  <c r="G3486" i="1"/>
  <c r="G3485" i="1" s="1"/>
  <c r="G3484" i="1" s="1"/>
  <c r="G3483" i="1" s="1"/>
  <c r="G3482" i="1" s="1"/>
  <c r="G3493" i="1"/>
  <c r="H3493" i="1"/>
  <c r="I3493" i="1"/>
  <c r="G3495" i="1"/>
  <c r="H3495" i="1"/>
  <c r="H3492" i="1" s="1"/>
  <c r="I3495" i="1"/>
  <c r="I3492" i="1" s="1"/>
  <c r="G3499" i="1"/>
  <c r="H3499" i="1"/>
  <c r="I3499" i="1"/>
  <c r="G3501" i="1"/>
  <c r="G3498" i="1" s="1"/>
  <c r="G3497" i="1" s="1"/>
  <c r="H3501" i="1"/>
  <c r="H3498" i="1" s="1"/>
  <c r="H3497" i="1" s="1"/>
  <c r="I3501" i="1"/>
  <c r="I3498" i="1" s="1"/>
  <c r="I3497" i="1" s="1"/>
  <c r="G3505" i="1"/>
  <c r="H3505" i="1"/>
  <c r="H3504" i="1" s="1"/>
  <c r="H3503" i="1" s="1"/>
  <c r="I3505" i="1"/>
  <c r="I3504" i="1" s="1"/>
  <c r="I3503" i="1" s="1"/>
  <c r="G3508" i="1"/>
  <c r="G3507" i="1" s="1"/>
  <c r="G3512" i="1"/>
  <c r="H3512" i="1"/>
  <c r="I3512" i="1"/>
  <c r="G3514" i="1"/>
  <c r="H3514" i="1"/>
  <c r="I3514" i="1"/>
  <c r="G3519" i="1"/>
  <c r="H3519" i="1"/>
  <c r="H3518" i="1" s="1"/>
  <c r="H3517" i="1" s="1"/>
  <c r="H3516" i="1" s="1"/>
  <c r="H3488" i="1" s="1"/>
  <c r="H3579" i="1" s="1"/>
  <c r="I3519" i="1"/>
  <c r="I3518" i="1" s="1"/>
  <c r="I3517" i="1" s="1"/>
  <c r="I3516" i="1" s="1"/>
  <c r="I3488" i="1" s="1"/>
  <c r="I3579" i="1" s="1"/>
  <c r="G3521" i="1"/>
  <c r="G3527" i="1"/>
  <c r="G3526" i="1" s="1"/>
  <c r="H3527" i="1"/>
  <c r="H3526" i="1" s="1"/>
  <c r="I3527" i="1"/>
  <c r="I3526" i="1" s="1"/>
  <c r="G3531" i="1"/>
  <c r="G3530" i="1" s="1"/>
  <c r="H3531" i="1"/>
  <c r="H3530" i="1" s="1"/>
  <c r="I3531" i="1"/>
  <c r="I3530" i="1" s="1"/>
  <c r="G3534" i="1"/>
  <c r="G3533" i="1" s="1"/>
  <c r="H3534" i="1"/>
  <c r="H3533" i="1" s="1"/>
  <c r="I3534" i="1"/>
  <c r="I3533" i="1" s="1"/>
  <c r="G3537" i="1"/>
  <c r="G3536" i="1" s="1"/>
  <c r="H3537" i="1"/>
  <c r="H3536" i="1" s="1"/>
  <c r="I3537" i="1"/>
  <c r="I3536" i="1" s="1"/>
  <c r="G3541" i="1"/>
  <c r="G3540" i="1" s="1"/>
  <c r="H3541" i="1"/>
  <c r="H3540" i="1" s="1"/>
  <c r="I3541" i="1"/>
  <c r="I3540" i="1" s="1"/>
  <c r="G3544" i="1"/>
  <c r="G3543" i="1" s="1"/>
  <c r="H3544" i="1"/>
  <c r="H3543" i="1" s="1"/>
  <c r="I3544" i="1"/>
  <c r="I3543" i="1" s="1"/>
  <c r="G3547" i="1"/>
  <c r="G3546" i="1" s="1"/>
  <c r="G3539" i="1" s="1"/>
  <c r="H3547" i="1"/>
  <c r="H3546" i="1" s="1"/>
  <c r="I3547" i="1"/>
  <c r="I3546" i="1" s="1"/>
  <c r="H3550" i="1"/>
  <c r="H3549" i="1" s="1"/>
  <c r="I3550" i="1"/>
  <c r="I3549" i="1" s="1"/>
  <c r="G3552" i="1"/>
  <c r="G3551" i="1" s="1"/>
  <c r="H3552" i="1"/>
  <c r="H3551" i="1" s="1"/>
  <c r="I3552" i="1"/>
  <c r="I3551" i="1" s="1"/>
  <c r="G3555" i="1"/>
  <c r="G3554" i="1" s="1"/>
  <c r="G3550" i="1" s="1"/>
  <c r="H3555" i="1"/>
  <c r="H3554" i="1" s="1"/>
  <c r="I3555" i="1"/>
  <c r="I3554" i="1" s="1"/>
  <c r="H3559" i="1"/>
  <c r="H3558" i="1" s="1"/>
  <c r="I3559" i="1"/>
  <c r="I3558" i="1" s="1"/>
  <c r="G3562" i="1"/>
  <c r="G3564" i="1"/>
  <c r="G3561" i="1" s="1"/>
  <c r="G3557" i="1" s="1"/>
  <c r="H3564" i="1"/>
  <c r="H3561" i="1" s="1"/>
  <c r="I3564" i="1"/>
  <c r="I3561" i="1" s="1"/>
  <c r="G3571" i="1"/>
  <c r="G3570" i="1" s="1"/>
  <c r="G3569" i="1" s="1"/>
  <c r="G3566" i="1" s="1"/>
  <c r="H3571" i="1"/>
  <c r="H3570" i="1" s="1"/>
  <c r="H3569" i="1" s="1"/>
  <c r="H3566" i="1" s="1"/>
  <c r="I3571" i="1"/>
  <c r="I3570" i="1" s="1"/>
  <c r="I3569" i="1" s="1"/>
  <c r="I3566" i="1" s="1"/>
  <c r="G3575" i="1"/>
  <c r="G3574" i="1" s="1"/>
  <c r="G3573" i="1" s="1"/>
  <c r="H3575" i="1"/>
  <c r="H3574" i="1" s="1"/>
  <c r="H3573" i="1" s="1"/>
  <c r="H3525" i="1" s="1"/>
  <c r="I3575" i="1"/>
  <c r="I3574" i="1" s="1"/>
  <c r="I3573" i="1" s="1"/>
  <c r="I3525" i="1" s="1"/>
  <c r="G3577" i="1"/>
  <c r="G3576" i="1" s="1"/>
  <c r="H3577" i="1"/>
  <c r="H3576" i="1" s="1"/>
  <c r="I3577" i="1"/>
  <c r="I3576" i="1" s="1"/>
  <c r="H2511" i="1"/>
  <c r="H2510" i="1" s="1"/>
  <c r="H2509" i="1" s="1"/>
  <c r="I2511" i="1"/>
  <c r="I2510" i="1" s="1"/>
  <c r="I2509" i="1" s="1"/>
  <c r="G2512" i="1"/>
  <c r="G2511" i="1" s="1"/>
  <c r="G2510" i="1" s="1"/>
  <c r="G2513" i="1"/>
  <c r="H2513" i="1"/>
  <c r="I2513" i="1"/>
  <c r="H2538" i="1"/>
  <c r="H2537" i="1" s="1"/>
  <c r="I2538" i="1"/>
  <c r="I2537" i="1" s="1"/>
  <c r="G2539" i="1"/>
  <c r="G2538" i="1" s="1"/>
  <c r="G2537" i="1" s="1"/>
  <c r="G2546" i="1"/>
  <c r="H2546" i="1"/>
  <c r="I2546" i="1"/>
  <c r="G2548" i="1"/>
  <c r="H2548" i="1"/>
  <c r="I2548" i="1"/>
  <c r="G2551" i="1"/>
  <c r="G2550" i="1" s="1"/>
  <c r="H2551" i="1"/>
  <c r="H2550" i="1" s="1"/>
  <c r="I2551" i="1"/>
  <c r="I2550" i="1" s="1"/>
  <c r="G2554" i="1"/>
  <c r="G2553" i="1" s="1"/>
  <c r="H2554" i="1"/>
  <c r="H2553" i="1" s="1"/>
  <c r="I2554" i="1"/>
  <c r="I2553" i="1" s="1"/>
  <c r="G2557" i="1"/>
  <c r="G2556" i="1" s="1"/>
  <c r="H2557" i="1"/>
  <c r="H2556" i="1" s="1"/>
  <c r="I2557" i="1"/>
  <c r="I2556" i="1" s="1"/>
  <c r="G2560" i="1"/>
  <c r="G2559" i="1" s="1"/>
  <c r="H2560" i="1"/>
  <c r="H2559" i="1" s="1"/>
  <c r="I2560" i="1"/>
  <c r="I2559" i="1" s="1"/>
  <c r="G2564" i="1"/>
  <c r="G2563" i="1" s="1"/>
  <c r="H2564" i="1"/>
  <c r="H2563" i="1" s="1"/>
  <c r="I2564" i="1"/>
  <c r="I2563" i="1" s="1"/>
  <c r="G2567" i="1"/>
  <c r="G2566" i="1" s="1"/>
  <c r="H2567" i="1"/>
  <c r="H2566" i="1" s="1"/>
  <c r="H2562" i="1" s="1"/>
  <c r="I2567" i="1"/>
  <c r="I2566" i="1" s="1"/>
  <c r="I2562" i="1" s="1"/>
  <c r="G2694" i="1"/>
  <c r="G2693" i="1" s="1"/>
  <c r="H2694" i="1"/>
  <c r="H2693" i="1" s="1"/>
  <c r="I2694" i="1"/>
  <c r="I2693" i="1" s="1"/>
  <c r="G2700" i="1"/>
  <c r="G2699" i="1" s="1"/>
  <c r="H2700" i="1"/>
  <c r="H2699" i="1" s="1"/>
  <c r="I2700" i="1"/>
  <c r="I2699" i="1" s="1"/>
  <c r="G2704" i="1"/>
  <c r="G2703" i="1" s="1"/>
  <c r="G2705" i="1"/>
  <c r="H2705" i="1"/>
  <c r="H2702" i="1" s="1"/>
  <c r="I2705" i="1"/>
  <c r="I2702" i="1" s="1"/>
  <c r="G2126" i="1"/>
  <c r="G2125" i="1" s="1"/>
  <c r="H2126" i="1"/>
  <c r="H2125" i="1" s="1"/>
  <c r="I2126" i="1"/>
  <c r="I2125" i="1" s="1"/>
  <c r="G2130" i="1"/>
  <c r="G2129" i="1" s="1"/>
  <c r="G2128" i="1" s="1"/>
  <c r="H2130" i="1"/>
  <c r="H2129" i="1" s="1"/>
  <c r="H2128" i="1" s="1"/>
  <c r="I2130" i="1"/>
  <c r="I2129" i="1" s="1"/>
  <c r="I2128" i="1" s="1"/>
  <c r="G2134" i="1"/>
  <c r="G2133" i="1" s="1"/>
  <c r="H2134" i="1"/>
  <c r="H2133" i="1" s="1"/>
  <c r="I2134" i="1"/>
  <c r="I2133" i="1" s="1"/>
  <c r="G2138" i="1"/>
  <c r="G2137" i="1" s="1"/>
  <c r="G2136" i="1" s="1"/>
  <c r="H2138" i="1"/>
  <c r="H2137" i="1" s="1"/>
  <c r="I2138" i="1"/>
  <c r="I2137" i="1" s="1"/>
  <c r="I2132" i="1" s="1"/>
  <c r="G203" i="3" l="1"/>
  <c r="G202" i="3" s="1"/>
  <c r="G201" i="3" s="1"/>
  <c r="G2404" i="1"/>
  <c r="G2403" i="1" s="1"/>
  <c r="H1010" i="3"/>
  <c r="G972" i="3"/>
  <c r="G971" i="3" s="1"/>
  <c r="G970" i="3" s="1"/>
  <c r="G885" i="3"/>
  <c r="G884" i="3" s="1"/>
  <c r="G719" i="1"/>
  <c r="G299" i="3"/>
  <c r="G294" i="3" s="1"/>
  <c r="G868" i="1"/>
  <c r="G867" i="1" s="1"/>
  <c r="I3209" i="1"/>
  <c r="I3208" i="1" s="1"/>
  <c r="G3511" i="1"/>
  <c r="G3510" i="1" s="1"/>
  <c r="G3504" i="1"/>
  <c r="G3503" i="1" s="1"/>
  <c r="H3265" i="1"/>
  <c r="H3264" i="1" s="1"/>
  <c r="H3263" i="1" s="1"/>
  <c r="G2545" i="1"/>
  <c r="G3216" i="1"/>
  <c r="I3242" i="1"/>
  <c r="I3235" i="1" s="1"/>
  <c r="I3247" i="1"/>
  <c r="G3525" i="1"/>
  <c r="G3524" i="1" s="1"/>
  <c r="G3395" i="1"/>
  <c r="G3304" i="1"/>
  <c r="G3518" i="1"/>
  <c r="G3517" i="1" s="1"/>
  <c r="G3516" i="1" s="1"/>
  <c r="I3432" i="1"/>
  <c r="I3431" i="1" s="1"/>
  <c r="I3430" i="1" s="1"/>
  <c r="G3416" i="1"/>
  <c r="I2545" i="1"/>
  <c r="I3524" i="1"/>
  <c r="I3523" i="1" s="1"/>
  <c r="G3384" i="1"/>
  <c r="G3380" i="1" s="1"/>
  <c r="G3330" i="1"/>
  <c r="G3294" i="1"/>
  <c r="G3287" i="1" s="1"/>
  <c r="I3274" i="1"/>
  <c r="G3193" i="1"/>
  <c r="H3180" i="1"/>
  <c r="H3287" i="1"/>
  <c r="H3511" i="1"/>
  <c r="H3510" i="1" s="1"/>
  <c r="H3490" i="1" s="1"/>
  <c r="H3489" i="1" s="1"/>
  <c r="G3242" i="1"/>
  <c r="G3235" i="1" s="1"/>
  <c r="G3411" i="1"/>
  <c r="G3403" i="1" s="1"/>
  <c r="G3402" i="1" s="1"/>
  <c r="G3362" i="1"/>
  <c r="G3361" i="1" s="1"/>
  <c r="G3265" i="1"/>
  <c r="G3264" i="1" s="1"/>
  <c r="G3263" i="1" s="1"/>
  <c r="I3265" i="1"/>
  <c r="I3264" i="1" s="1"/>
  <c r="I3263" i="1" s="1"/>
  <c r="H3209" i="1"/>
  <c r="H3208" i="1" s="1"/>
  <c r="I3511" i="1"/>
  <c r="I3510" i="1" s="1"/>
  <c r="I3490" i="1" s="1"/>
  <c r="I3489" i="1" s="1"/>
  <c r="G3451" i="1"/>
  <c r="G3432" i="1" s="1"/>
  <c r="G3431" i="1" s="1"/>
  <c r="G3430" i="1" s="1"/>
  <c r="H3395" i="1"/>
  <c r="I3384" i="1"/>
  <c r="I3380" i="1" s="1"/>
  <c r="H3384" i="1"/>
  <c r="H3380" i="1" s="1"/>
  <c r="G3209" i="1"/>
  <c r="G3198" i="1"/>
  <c r="G3180" i="1" s="1"/>
  <c r="H3242" i="1"/>
  <c r="H3235" i="1" s="1"/>
  <c r="H3179" i="1" s="1"/>
  <c r="H3178" i="1" s="1"/>
  <c r="H3524" i="1"/>
  <c r="H3523" i="1" s="1"/>
  <c r="G3492" i="1"/>
  <c r="G3491" i="1" s="1"/>
  <c r="I3557" i="1"/>
  <c r="H3557" i="1"/>
  <c r="I3491" i="1"/>
  <c r="H3303" i="1"/>
  <c r="H3302" i="1" s="1"/>
  <c r="I3287" i="1"/>
  <c r="H3432" i="1"/>
  <c r="H3431" i="1" s="1"/>
  <c r="H3430" i="1" s="1"/>
  <c r="I3395" i="1"/>
  <c r="H3539" i="1"/>
  <c r="H3491" i="1"/>
  <c r="H3424" i="1"/>
  <c r="G3274" i="1"/>
  <c r="I3180" i="1"/>
  <c r="I3539" i="1"/>
  <c r="G3549" i="1"/>
  <c r="I3303" i="1"/>
  <c r="I3302" i="1" s="1"/>
  <c r="H3274" i="1"/>
  <c r="G2544" i="1"/>
  <c r="G2509" i="1"/>
  <c r="I2544" i="1"/>
  <c r="H2545" i="1"/>
  <c r="G2562" i="1"/>
  <c r="H2544" i="1"/>
  <c r="G2702" i="1"/>
  <c r="G2132" i="1"/>
  <c r="I2136" i="1"/>
  <c r="H2132" i="1"/>
  <c r="H2136" i="1"/>
  <c r="H443" i="3"/>
  <c r="I443" i="3"/>
  <c r="G443" i="3"/>
  <c r="H391" i="3"/>
  <c r="H390" i="3" s="1"/>
  <c r="H389" i="3" s="1"/>
  <c r="I391" i="3"/>
  <c r="I390" i="3" s="1"/>
  <c r="I389" i="3" s="1"/>
  <c r="G391" i="3"/>
  <c r="G390" i="3" s="1"/>
  <c r="G389" i="3" s="1"/>
  <c r="G73" i="3"/>
  <c r="G72" i="3" s="1"/>
  <c r="G69" i="3" s="1"/>
  <c r="I72" i="3"/>
  <c r="I69" i="3" s="1"/>
  <c r="H72" i="3"/>
  <c r="H69" i="3" s="1"/>
  <c r="I70" i="3"/>
  <c r="H70" i="3"/>
  <c r="G70" i="3"/>
  <c r="G3490" i="1" l="1"/>
  <c r="G3489" i="1" s="1"/>
  <c r="G3488" i="1" s="1"/>
  <c r="H3177" i="1"/>
  <c r="I3273" i="1"/>
  <c r="G3208" i="1"/>
  <c r="G3179" i="1" s="1"/>
  <c r="G3178" i="1" s="1"/>
  <c r="G3177" i="1" s="1"/>
  <c r="I3179" i="1"/>
  <c r="I3178" i="1" s="1"/>
  <c r="I3177" i="1" s="1"/>
  <c r="G3303" i="1"/>
  <c r="G3302" i="1" s="1"/>
  <c r="G3379" i="1"/>
  <c r="H3379" i="1"/>
  <c r="I3379" i="1"/>
  <c r="H3273" i="1"/>
  <c r="G3273" i="1"/>
  <c r="G3523" i="1"/>
  <c r="G1203" i="3"/>
  <c r="H2316" i="1"/>
  <c r="I2316" i="1"/>
  <c r="G3579" i="1" l="1"/>
  <c r="I3272" i="1"/>
  <c r="I3480" i="1" s="1"/>
  <c r="G3272" i="1"/>
  <c r="G3480" i="1" s="1"/>
  <c r="H3272" i="1"/>
  <c r="H3480" i="1" s="1"/>
  <c r="I1730" i="1"/>
  <c r="I1727" i="1" s="1"/>
  <c r="H1730" i="1"/>
  <c r="H1727" i="1" s="1"/>
  <c r="G1730" i="1"/>
  <c r="G1727" i="1" s="1"/>
  <c r="I1728" i="1"/>
  <c r="H1728" i="1"/>
  <c r="G1728" i="1"/>
  <c r="G1207" i="3"/>
  <c r="G1206" i="3" s="1"/>
  <c r="G1209" i="3"/>
  <c r="G1208" i="3" s="1"/>
  <c r="I1886" i="1"/>
  <c r="I1885" i="1" s="1"/>
  <c r="H1886" i="1"/>
  <c r="H1885" i="1" s="1"/>
  <c r="H394" i="3"/>
  <c r="H393" i="3" s="1"/>
  <c r="H392" i="3" s="1"/>
  <c r="I394" i="3"/>
  <c r="I393" i="3" s="1"/>
  <c r="I392" i="3" s="1"/>
  <c r="G394" i="3"/>
  <c r="G393" i="3" s="1"/>
  <c r="G392" i="3" s="1"/>
  <c r="I1522" i="1"/>
  <c r="I1521" i="1" s="1"/>
  <c r="H1522" i="1"/>
  <c r="H1521" i="1" s="1"/>
  <c r="G1522" i="1"/>
  <c r="G1521" i="1" s="1"/>
  <c r="H484" i="3"/>
  <c r="H483" i="3" s="1"/>
  <c r="H482" i="3" s="1"/>
  <c r="I484" i="3"/>
  <c r="I483" i="3" s="1"/>
  <c r="I482" i="3" s="1"/>
  <c r="G484" i="3"/>
  <c r="G483" i="3" s="1"/>
  <c r="G482" i="3" s="1"/>
  <c r="H481" i="3"/>
  <c r="H480" i="3" s="1"/>
  <c r="H479" i="3" s="1"/>
  <c r="I481" i="3"/>
  <c r="I480" i="3" s="1"/>
  <c r="I479" i="3" s="1"/>
  <c r="G481" i="3"/>
  <c r="G480" i="3" s="1"/>
  <c r="G479" i="3" s="1"/>
  <c r="I979" i="1"/>
  <c r="I978" i="1" s="1"/>
  <c r="H979" i="1"/>
  <c r="H978" i="1" s="1"/>
  <c r="G979" i="1"/>
  <c r="G978" i="1" s="1"/>
  <c r="I982" i="1"/>
  <c r="I981" i="1" s="1"/>
  <c r="H982" i="1"/>
  <c r="H981" i="1" s="1"/>
  <c r="G982" i="1"/>
  <c r="G981" i="1" s="1"/>
  <c r="H253" i="3"/>
  <c r="H252" i="3" s="1"/>
  <c r="H251" i="3" s="1"/>
  <c r="H250" i="3" s="1"/>
  <c r="I253" i="3"/>
  <c r="I252" i="3" s="1"/>
  <c r="I251" i="3" s="1"/>
  <c r="I250" i="3" s="1"/>
  <c r="G253" i="3"/>
  <c r="G252" i="3" s="1"/>
  <c r="G251" i="3" s="1"/>
  <c r="G250" i="3" s="1"/>
  <c r="I958" i="1"/>
  <c r="I957" i="1" s="1"/>
  <c r="I956" i="1" s="1"/>
  <c r="H958" i="1"/>
  <c r="H957" i="1" s="1"/>
  <c r="H956" i="1" s="1"/>
  <c r="G958" i="1"/>
  <c r="G957" i="1" s="1"/>
  <c r="G956" i="1" s="1"/>
  <c r="I848" i="1"/>
  <c r="I847" i="1" s="1"/>
  <c r="I846" i="1" s="1"/>
  <c r="H848" i="1"/>
  <c r="H847" i="1" s="1"/>
  <c r="H846" i="1" s="1"/>
  <c r="G848" i="1"/>
  <c r="G847" i="1" s="1"/>
  <c r="G846" i="1" s="1"/>
  <c r="G1205" i="3" l="1"/>
  <c r="G882" i="3"/>
  <c r="G881" i="3" s="1"/>
  <c r="G880" i="3" s="1"/>
  <c r="I881" i="3"/>
  <c r="I880" i="3" s="1"/>
  <c r="H881" i="3"/>
  <c r="H880" i="3" s="1"/>
  <c r="I367" i="1"/>
  <c r="I366" i="1" s="1"/>
  <c r="H367" i="1"/>
  <c r="H366" i="1" s="1"/>
  <c r="G367" i="1"/>
  <c r="G366" i="1" s="1"/>
  <c r="G80" i="3" l="1"/>
  <c r="G79" i="3" s="1"/>
  <c r="G78" i="3" s="1"/>
  <c r="I79" i="3"/>
  <c r="I78" i="3" s="1"/>
  <c r="H79" i="3"/>
  <c r="H78" i="3" s="1"/>
  <c r="G633" i="1"/>
  <c r="G632" i="1" s="1"/>
  <c r="I633" i="1"/>
  <c r="I632" i="1" s="1"/>
  <c r="H633" i="1"/>
  <c r="H632" i="1" s="1"/>
  <c r="G1018" i="3" l="1"/>
  <c r="G1017" i="3" s="1"/>
  <c r="G1016" i="3" s="1"/>
  <c r="I1017" i="3"/>
  <c r="I1016" i="3" s="1"/>
  <c r="H1017" i="3"/>
  <c r="H1016" i="3" s="1"/>
  <c r="I2745" i="1"/>
  <c r="I2744" i="1" s="1"/>
  <c r="H2745" i="1"/>
  <c r="H2744" i="1" s="1"/>
  <c r="G2745" i="1"/>
  <c r="G2744" i="1" s="1"/>
  <c r="G1006" i="3"/>
  <c r="G1005" i="3" s="1"/>
  <c r="G1004" i="3" s="1"/>
  <c r="I1005" i="3"/>
  <c r="I1004" i="3" s="1"/>
  <c r="H1005" i="3"/>
  <c r="H1004" i="3" s="1"/>
  <c r="I2401" i="1"/>
  <c r="I2400" i="1" s="1"/>
  <c r="H2401" i="1"/>
  <c r="H2400" i="1" s="1"/>
  <c r="G2401" i="1"/>
  <c r="G2400" i="1" s="1"/>
  <c r="G227" i="3"/>
  <c r="G226" i="3" s="1"/>
  <c r="G225" i="3" s="1"/>
  <c r="I226" i="3"/>
  <c r="I225" i="3" s="1"/>
  <c r="H226" i="3"/>
  <c r="H225" i="3" s="1"/>
  <c r="I2314" i="1"/>
  <c r="I2313" i="1" s="1"/>
  <c r="H2314" i="1"/>
  <c r="H2313" i="1" s="1"/>
  <c r="G2314" i="1"/>
  <c r="G2313" i="1" s="1"/>
  <c r="I1248" i="1" l="1"/>
  <c r="H1248" i="1"/>
  <c r="I1270" i="1"/>
  <c r="H1270" i="1"/>
  <c r="G1270" i="1"/>
  <c r="I863" i="1"/>
  <c r="H863" i="1"/>
  <c r="I1245" i="1"/>
  <c r="H1245" i="1"/>
  <c r="G1245" i="1"/>
  <c r="I1242" i="1"/>
  <c r="H1242" i="1"/>
  <c r="G1242" i="1"/>
  <c r="I855" i="1"/>
  <c r="H855" i="1"/>
  <c r="I715" i="1"/>
  <c r="I83" i="2"/>
  <c r="O2919" i="1"/>
  <c r="N2919" i="1"/>
  <c r="I1552" i="1"/>
  <c r="H1552" i="1"/>
  <c r="I1274" i="1" l="1"/>
  <c r="H1274" i="1"/>
  <c r="G1274" i="1"/>
  <c r="I1272" i="1"/>
  <c r="H1272" i="1"/>
  <c r="G1272" i="1"/>
  <c r="I1271" i="1"/>
  <c r="H1271" i="1"/>
  <c r="G1271" i="1"/>
  <c r="G3038" i="1" l="1"/>
  <c r="I3653" i="1"/>
  <c r="H3653" i="1"/>
  <c r="H136" i="3"/>
  <c r="I136" i="3"/>
  <c r="I133" i="3"/>
  <c r="H133" i="3"/>
  <c r="H130" i="3"/>
  <c r="I130" i="3"/>
  <c r="J2918" i="1"/>
  <c r="K2918" i="1"/>
  <c r="L2918" i="1"/>
  <c r="M2918" i="1"/>
  <c r="H127" i="3"/>
  <c r="I127" i="3"/>
  <c r="G1225" i="3"/>
  <c r="G1224" i="3" s="1"/>
  <c r="G1223" i="3" s="1"/>
  <c r="I1224" i="3"/>
  <c r="I1223" i="3" s="1"/>
  <c r="I1215" i="3" s="1"/>
  <c r="H1224" i="3"/>
  <c r="H1223" i="3" s="1"/>
  <c r="H1215" i="3" s="1"/>
  <c r="I1898" i="1"/>
  <c r="I1897" i="1" s="1"/>
  <c r="I1892" i="1" s="1"/>
  <c r="H1898" i="1"/>
  <c r="H1897" i="1" s="1"/>
  <c r="H1892" i="1" s="1"/>
  <c r="G1898" i="1"/>
  <c r="G1897" i="1" s="1"/>
  <c r="G1896" i="1" l="1"/>
  <c r="I3134" i="1"/>
  <c r="H3134" i="1"/>
  <c r="G1222" i="3" l="1"/>
  <c r="G1221" i="3" s="1"/>
  <c r="G1220" i="3" s="1"/>
  <c r="G1204" i="3" s="1"/>
  <c r="I1221" i="3"/>
  <c r="I1220" i="3" s="1"/>
  <c r="I1212" i="3" s="1"/>
  <c r="H1221" i="3"/>
  <c r="H1220" i="3" s="1"/>
  <c r="H1212" i="3" s="1"/>
  <c r="I1895" i="1"/>
  <c r="I1894" i="1" s="1"/>
  <c r="H1895" i="1"/>
  <c r="H1894" i="1" s="1"/>
  <c r="G1895" i="1"/>
  <c r="G1894" i="1" s="1"/>
  <c r="G234" i="3"/>
  <c r="J234" i="3" s="1"/>
  <c r="I233" i="3"/>
  <c r="I232" i="3" s="1"/>
  <c r="H233" i="3"/>
  <c r="H232" i="3" s="1"/>
  <c r="I2994" i="1"/>
  <c r="I2993" i="1" s="1"/>
  <c r="H2994" i="1"/>
  <c r="H2993" i="1" s="1"/>
  <c r="G2994" i="1"/>
  <c r="G2993" i="1" s="1"/>
  <c r="G889" i="3"/>
  <c r="I1214" i="1"/>
  <c r="I1213" i="1" s="1"/>
  <c r="I1212" i="1" s="1"/>
  <c r="H1214" i="1"/>
  <c r="H1213" i="1" s="1"/>
  <c r="H1212" i="1" s="1"/>
  <c r="G1214" i="1"/>
  <c r="G1213" i="1" s="1"/>
  <c r="G1212" i="1" s="1"/>
  <c r="G1573" i="1"/>
  <c r="G1540" i="1"/>
  <c r="G79" i="2"/>
  <c r="H79" i="2"/>
  <c r="G3035" i="1"/>
  <c r="G3034" i="1" s="1"/>
  <c r="I3013" i="1"/>
  <c r="H3013" i="1"/>
  <c r="G3013" i="1"/>
  <c r="G676" i="1"/>
  <c r="H930" i="3"/>
  <c r="I930" i="3"/>
  <c r="G930" i="3"/>
  <c r="I3133" i="1"/>
  <c r="I3132" i="1" s="1"/>
  <c r="I3131" i="1" s="1"/>
  <c r="I3130" i="1" s="1"/>
  <c r="I3129" i="1" s="1"/>
  <c r="I3128" i="1" s="1"/>
  <c r="H3133" i="1"/>
  <c r="H3132" i="1" s="1"/>
  <c r="H3131" i="1" s="1"/>
  <c r="H3130" i="1" s="1"/>
  <c r="H3129" i="1" s="1"/>
  <c r="H3128" i="1" s="1"/>
  <c r="G3133" i="1"/>
  <c r="G3132" i="1" s="1"/>
  <c r="G3131" i="1" s="1"/>
  <c r="G3130" i="1" s="1"/>
  <c r="G3129" i="1" s="1"/>
  <c r="G3128" i="1" s="1"/>
  <c r="Q969" i="3"/>
  <c r="R969" i="3"/>
  <c r="S969" i="3"/>
  <c r="U969" i="3"/>
  <c r="H991" i="3"/>
  <c r="H990" i="3" s="1"/>
  <c r="H989" i="3" s="1"/>
  <c r="I991" i="3"/>
  <c r="I990" i="3" s="1"/>
  <c r="I989" i="3" s="1"/>
  <c r="G991" i="3"/>
  <c r="G990" i="3" s="1"/>
  <c r="G989" i="3" s="1"/>
  <c r="I2395" i="1"/>
  <c r="I2394" i="1" s="1"/>
  <c r="H2395" i="1"/>
  <c r="H2394" i="1" s="1"/>
  <c r="G2395" i="1"/>
  <c r="G2394" i="1" s="1"/>
  <c r="I888" i="3"/>
  <c r="I887" i="3" s="1"/>
  <c r="H888" i="3"/>
  <c r="H887" i="3" s="1"/>
  <c r="G148" i="3"/>
  <c r="G147" i="3" s="1"/>
  <c r="G146" i="3" s="1"/>
  <c r="I147" i="3"/>
  <c r="I146" i="3" s="1"/>
  <c r="H147" i="3"/>
  <c r="H146" i="3" s="1"/>
  <c r="I2598" i="1"/>
  <c r="I2597" i="1" s="1"/>
  <c r="I2590" i="1" s="1"/>
  <c r="H2598" i="1"/>
  <c r="G2598" i="1"/>
  <c r="G2597" i="1" s="1"/>
  <c r="G2590" i="1" s="1"/>
  <c r="H2913" i="1"/>
  <c r="I2913" i="1"/>
  <c r="H509" i="1"/>
  <c r="I509" i="1"/>
  <c r="N49" i="1"/>
  <c r="G1542" i="1"/>
  <c r="H748" i="3"/>
  <c r="I748" i="3"/>
  <c r="G748" i="3"/>
  <c r="I55" i="1"/>
  <c r="I54" i="1" s="1"/>
  <c r="H55" i="1"/>
  <c r="H54" i="1" s="1"/>
  <c r="G55" i="1"/>
  <c r="G54" i="1" s="1"/>
  <c r="I1881" i="1" l="1"/>
  <c r="I1889" i="1"/>
  <c r="H1881" i="1"/>
  <c r="H1889" i="1"/>
  <c r="G888" i="3"/>
  <c r="G887" i="3" s="1"/>
  <c r="G233" i="3"/>
  <c r="G232" i="3" s="1"/>
  <c r="I507" i="1"/>
  <c r="H507" i="1"/>
  <c r="G507" i="1"/>
  <c r="G399" i="1"/>
  <c r="G398" i="1" s="1"/>
  <c r="I399" i="1"/>
  <c r="I398" i="1" s="1"/>
  <c r="H399" i="1"/>
  <c r="H398" i="1" s="1"/>
  <c r="G397" i="1"/>
  <c r="G396" i="1" s="1"/>
  <c r="G395" i="1" s="1"/>
  <c r="G509" i="1"/>
  <c r="H651" i="3"/>
  <c r="I651" i="3"/>
  <c r="H786" i="3"/>
  <c r="H785" i="3" s="1"/>
  <c r="H784" i="3" s="1"/>
  <c r="I786" i="3"/>
  <c r="I785" i="3" s="1"/>
  <c r="I784" i="3" s="1"/>
  <c r="G786" i="3"/>
  <c r="G785" i="3" s="1"/>
  <c r="G784" i="3" s="1"/>
  <c r="K213" i="1"/>
  <c r="L213" i="1"/>
  <c r="M213" i="1"/>
  <c r="I402" i="1"/>
  <c r="I401" i="1" s="1"/>
  <c r="H402" i="1"/>
  <c r="H401" i="1" s="1"/>
  <c r="G402" i="1"/>
  <c r="G401" i="1" s="1"/>
  <c r="I776" i="3"/>
  <c r="I775" i="3" s="1"/>
  <c r="H776" i="3"/>
  <c r="H775" i="3" s="1"/>
  <c r="I396" i="1"/>
  <c r="I395" i="1" s="1"/>
  <c r="H396" i="1"/>
  <c r="H395" i="1" s="1"/>
  <c r="G774" i="3"/>
  <c r="G773" i="3" s="1"/>
  <c r="G772" i="3" s="1"/>
  <c r="I773" i="3"/>
  <c r="I772" i="3" s="1"/>
  <c r="H773" i="3"/>
  <c r="H772" i="3" s="1"/>
  <c r="I128" i="1"/>
  <c r="I127" i="1" s="1"/>
  <c r="H128" i="1"/>
  <c r="H127" i="1" s="1"/>
  <c r="G128" i="1"/>
  <c r="G127" i="1" s="1"/>
  <c r="G765" i="3"/>
  <c r="I61" i="1"/>
  <c r="I60" i="1" s="1"/>
  <c r="H61" i="1"/>
  <c r="H60" i="1" s="1"/>
  <c r="G61" i="1"/>
  <c r="G60" i="1" s="1"/>
  <c r="G237" i="1"/>
  <c r="H507" i="3"/>
  <c r="I1481" i="1"/>
  <c r="H1481" i="1"/>
  <c r="G1481" i="1"/>
  <c r="H1142" i="1"/>
  <c r="I1142" i="1"/>
  <c r="J1142" i="1"/>
  <c r="K1142" i="1"/>
  <c r="L1142" i="1"/>
  <c r="M1142" i="1"/>
  <c r="G1142" i="1"/>
  <c r="G915" i="1"/>
  <c r="H699" i="1"/>
  <c r="I699" i="1"/>
  <c r="G699" i="1"/>
  <c r="G215" i="3"/>
  <c r="G214" i="3" s="1"/>
  <c r="G213" i="3" s="1"/>
  <c r="I214" i="3"/>
  <c r="I213" i="3" s="1"/>
  <c r="H214" i="3"/>
  <c r="H213" i="3" s="1"/>
  <c r="I2991" i="1"/>
  <c r="I2990" i="1" s="1"/>
  <c r="H2991" i="1"/>
  <c r="H2990" i="1" s="1"/>
  <c r="G2991" i="1"/>
  <c r="G2990" i="1" s="1"/>
  <c r="G212" i="3"/>
  <c r="G211" i="3" s="1"/>
  <c r="G210" i="3" s="1"/>
  <c r="I211" i="3"/>
  <c r="I210" i="3" s="1"/>
  <c r="H211" i="3"/>
  <c r="H210" i="3" s="1"/>
  <c r="I2988" i="1"/>
  <c r="I2987" i="1" s="1"/>
  <c r="H2988" i="1"/>
  <c r="H2987" i="1" s="1"/>
  <c r="G2988" i="1"/>
  <c r="G2987" i="1" s="1"/>
  <c r="G209" i="3"/>
  <c r="G208" i="3" s="1"/>
  <c r="G207" i="3" s="1"/>
  <c r="I208" i="3"/>
  <c r="I207" i="3" s="1"/>
  <c r="H208" i="3"/>
  <c r="H207" i="3" s="1"/>
  <c r="I2916" i="1"/>
  <c r="I2915" i="1" s="1"/>
  <c r="H2916" i="1"/>
  <c r="H2915" i="1" s="1"/>
  <c r="G2916" i="1"/>
  <c r="G2915" i="1" s="1"/>
  <c r="G77" i="3"/>
  <c r="J77" i="3" s="1"/>
  <c r="I76" i="3"/>
  <c r="I75" i="3" s="1"/>
  <c r="H76" i="3"/>
  <c r="H75" i="3" s="1"/>
  <c r="J602" i="1"/>
  <c r="I601" i="1"/>
  <c r="I600" i="1" s="1"/>
  <c r="H601" i="1"/>
  <c r="H600" i="1" s="1"/>
  <c r="G601" i="1"/>
  <c r="G600" i="1" s="1"/>
  <c r="H281" i="3"/>
  <c r="I281" i="3"/>
  <c r="G281" i="3"/>
  <c r="G230" i="3"/>
  <c r="G229" i="3" s="1"/>
  <c r="G228" i="3" s="1"/>
  <c r="I230" i="3"/>
  <c r="I229" i="3" s="1"/>
  <c r="I228" i="3" s="1"/>
  <c r="H230" i="3"/>
  <c r="H229" i="3" s="1"/>
  <c r="H228" i="3" s="1"/>
  <c r="I3126" i="1"/>
  <c r="I3125" i="1" s="1"/>
  <c r="I3124" i="1" s="1"/>
  <c r="H3126" i="1"/>
  <c r="H3125" i="1" s="1"/>
  <c r="H3124" i="1" s="1"/>
  <c r="G3126" i="1"/>
  <c r="G3125" i="1" s="1"/>
  <c r="G3124" i="1" s="1"/>
  <c r="I838" i="3"/>
  <c r="I837" i="3" s="1"/>
  <c r="H838" i="3"/>
  <c r="H837" i="3" s="1"/>
  <c r="I491" i="1"/>
  <c r="I490" i="1" s="1"/>
  <c r="H491" i="1"/>
  <c r="H490" i="1" s="1"/>
  <c r="G491" i="1"/>
  <c r="G490" i="1" s="1"/>
  <c r="G2986" i="1" l="1"/>
  <c r="H2986" i="1"/>
  <c r="I2986" i="1"/>
  <c r="G777" i="3"/>
  <c r="G776" i="3" s="1"/>
  <c r="G775" i="3" s="1"/>
  <c r="G76" i="3"/>
  <c r="G75" i="3" s="1"/>
  <c r="G838" i="3"/>
  <c r="G837" i="3" s="1"/>
  <c r="G142" i="3"/>
  <c r="G141" i="3" s="1"/>
  <c r="G140" i="3" s="1"/>
  <c r="I141" i="3"/>
  <c r="I140" i="3" s="1"/>
  <c r="H141" i="3"/>
  <c r="H140" i="3" s="1"/>
  <c r="I2939" i="1"/>
  <c r="I2938" i="1" s="1"/>
  <c r="H2939" i="1"/>
  <c r="H2938" i="1" s="1"/>
  <c r="G2939" i="1"/>
  <c r="G2938" i="1" s="1"/>
  <c r="G139" i="3"/>
  <c r="G138" i="3" s="1"/>
  <c r="G137" i="3" s="1"/>
  <c r="I138" i="3"/>
  <c r="I137" i="3" s="1"/>
  <c r="H138" i="3"/>
  <c r="H137" i="3" s="1"/>
  <c r="I2936" i="1"/>
  <c r="I2935" i="1" s="1"/>
  <c r="H2936" i="1"/>
  <c r="H2935" i="1" s="1"/>
  <c r="G2936" i="1"/>
  <c r="G2935" i="1" s="1"/>
  <c r="G593" i="3"/>
  <c r="G551" i="3"/>
  <c r="G548" i="3"/>
  <c r="G581" i="3"/>
  <c r="G1084" i="3"/>
  <c r="G1083" i="3" s="1"/>
  <c r="G1082" i="3" s="1"/>
  <c r="I1083" i="3"/>
  <c r="I1082" i="3" s="1"/>
  <c r="H1083" i="3"/>
  <c r="H1082" i="3" s="1"/>
  <c r="I2657" i="1"/>
  <c r="I2656" i="1" s="1"/>
  <c r="H2657" i="1"/>
  <c r="H2656" i="1" s="1"/>
  <c r="G2657" i="1"/>
  <c r="G2656" i="1" s="1"/>
  <c r="G1087" i="3"/>
  <c r="I2660" i="1"/>
  <c r="H2660" i="1"/>
  <c r="G2660" i="1"/>
  <c r="G2659" i="1" s="1"/>
  <c r="G172" i="3"/>
  <c r="G171" i="3" s="1"/>
  <c r="G170" i="3" s="1"/>
  <c r="I171" i="3"/>
  <c r="H171" i="3"/>
  <c r="H170" i="3" s="1"/>
  <c r="I2119" i="1"/>
  <c r="H2119" i="1"/>
  <c r="H2118" i="1" s="1"/>
  <c r="G2119" i="1"/>
  <c r="G2118" i="1" s="1"/>
  <c r="G175" i="3"/>
  <c r="I2659" i="1" l="1"/>
  <c r="I2640" i="1"/>
  <c r="H2659" i="1"/>
  <c r="H2640" i="1"/>
  <c r="H218" i="3"/>
  <c r="I218" i="3"/>
  <c r="H1074" i="3"/>
  <c r="H1073" i="3" s="1"/>
  <c r="H1072" i="3" s="1"/>
  <c r="H1071" i="3" s="1"/>
  <c r="I1074" i="3"/>
  <c r="I1073" i="3" s="1"/>
  <c r="I1072" i="3" s="1"/>
  <c r="I1071" i="3" s="1"/>
  <c r="G1074" i="3"/>
  <c r="G1073" i="3" s="1"/>
  <c r="G1072" i="3" s="1"/>
  <c r="G1071" i="3" s="1"/>
  <c r="I2142" i="1"/>
  <c r="I2141" i="1" s="1"/>
  <c r="I2140" i="1" s="1"/>
  <c r="H2142" i="1"/>
  <c r="H2141" i="1" s="1"/>
  <c r="H2140" i="1" s="1"/>
  <c r="G2142" i="1"/>
  <c r="G2141" i="1" s="1"/>
  <c r="G2140" i="1" s="1"/>
  <c r="I2186" i="1"/>
  <c r="H2186" i="1"/>
  <c r="G2186" i="1"/>
  <c r="G133" i="3"/>
  <c r="G132" i="3" s="1"/>
  <c r="G131" i="3" s="1"/>
  <c r="I132" i="3"/>
  <c r="I131" i="3" s="1"/>
  <c r="H132" i="3"/>
  <c r="H131" i="3" s="1"/>
  <c r="I2930" i="1"/>
  <c r="I2929" i="1" s="1"/>
  <c r="H2930" i="1"/>
  <c r="H2929" i="1" s="1"/>
  <c r="G2930" i="1"/>
  <c r="G2929" i="1" s="1"/>
  <c r="G136" i="3"/>
  <c r="G135" i="3" s="1"/>
  <c r="G134" i="3" s="1"/>
  <c r="I135" i="3"/>
  <c r="I134" i="3" s="1"/>
  <c r="H135" i="3"/>
  <c r="H134" i="3" s="1"/>
  <c r="I2933" i="1"/>
  <c r="I2932" i="1" s="1"/>
  <c r="H2933" i="1"/>
  <c r="H2932" i="1" s="1"/>
  <c r="G2933" i="1"/>
  <c r="G2932" i="1" s="1"/>
  <c r="H686" i="3"/>
  <c r="I686" i="3"/>
  <c r="H683" i="3"/>
  <c r="H682" i="3" s="1"/>
  <c r="H681" i="3" s="1"/>
  <c r="I683" i="3"/>
  <c r="I682" i="3" s="1"/>
  <c r="I681" i="3" s="1"/>
  <c r="G683" i="3"/>
  <c r="G682" i="3" s="1"/>
  <c r="G681" i="3" s="1"/>
  <c r="I2852" i="1"/>
  <c r="I2851" i="1" s="1"/>
  <c r="H2852" i="1"/>
  <c r="H2851" i="1" s="1"/>
  <c r="G2852" i="1"/>
  <c r="G2851" i="1" s="1"/>
  <c r="H982" i="3"/>
  <c r="H981" i="3" s="1"/>
  <c r="H980" i="3" s="1"/>
  <c r="I982" i="3"/>
  <c r="I981" i="3" s="1"/>
  <c r="I980" i="3" s="1"/>
  <c r="G982" i="3"/>
  <c r="G981" i="3" s="1"/>
  <c r="G980" i="3" s="1"/>
  <c r="I2343" i="1"/>
  <c r="I2342" i="1" s="1"/>
  <c r="H2343" i="1"/>
  <c r="H2342" i="1" s="1"/>
  <c r="G2343" i="1"/>
  <c r="G2342" i="1" s="1"/>
  <c r="H952" i="3"/>
  <c r="H951" i="3" s="1"/>
  <c r="I952" i="3"/>
  <c r="I951" i="3" s="1"/>
  <c r="G952" i="3"/>
  <c r="G951" i="3" s="1"/>
  <c r="I2020" i="1"/>
  <c r="H2020" i="1"/>
  <c r="G2020" i="1"/>
  <c r="I2018" i="1"/>
  <c r="I2015" i="1" s="1"/>
  <c r="I2014" i="1" s="1"/>
  <c r="H2018" i="1"/>
  <c r="H2015" i="1" s="1"/>
  <c r="H2014" i="1" s="1"/>
  <c r="G2018" i="1"/>
  <c r="G2016" i="1"/>
  <c r="G2013" i="1"/>
  <c r="G2012" i="1" s="1"/>
  <c r="G2010" i="1" s="1"/>
  <c r="I2012" i="1"/>
  <c r="I2010" i="1" s="1"/>
  <c r="H2012" i="1"/>
  <c r="H2010" i="1" s="1"/>
  <c r="G2011" i="1"/>
  <c r="H58" i="3"/>
  <c r="H57" i="3" s="1"/>
  <c r="H56" i="3" s="1"/>
  <c r="I58" i="3"/>
  <c r="I57" i="3" s="1"/>
  <c r="I56" i="3" s="1"/>
  <c r="G58" i="3"/>
  <c r="G57" i="3" s="1"/>
  <c r="G56" i="3" s="1"/>
  <c r="I1761" i="1"/>
  <c r="H1761" i="1"/>
  <c r="G1761" i="1"/>
  <c r="G1759" i="1"/>
  <c r="I1757" i="1"/>
  <c r="H1757" i="1"/>
  <c r="G1757" i="1"/>
  <c r="H55" i="3"/>
  <c r="H54" i="3" s="1"/>
  <c r="H53" i="3" s="1"/>
  <c r="I55" i="3"/>
  <c r="I54" i="3" s="1"/>
  <c r="I53" i="3" s="1"/>
  <c r="G55" i="3"/>
  <c r="G54" i="3" s="1"/>
  <c r="G53" i="3" s="1"/>
  <c r="I1754" i="1"/>
  <c r="H1754" i="1"/>
  <c r="G1754" i="1"/>
  <c r="G1752" i="1"/>
  <c r="I1750" i="1"/>
  <c r="H1750" i="1"/>
  <c r="G1750" i="1"/>
  <c r="I1721" i="1"/>
  <c r="H1721" i="1"/>
  <c r="H1107" i="3"/>
  <c r="I1107" i="3"/>
  <c r="G1107" i="3"/>
  <c r="H1756" i="1" l="1"/>
  <c r="I1756" i="1"/>
  <c r="G950" i="3"/>
  <c r="H1749" i="1"/>
  <c r="G2015" i="1"/>
  <c r="G2014" i="1" s="1"/>
  <c r="G1749" i="1"/>
  <c r="G1756" i="1"/>
  <c r="I1749" i="1"/>
  <c r="I2679" i="1"/>
  <c r="H965" i="3"/>
  <c r="H964" i="3" s="1"/>
  <c r="H963" i="3" s="1"/>
  <c r="I965" i="3"/>
  <c r="I964" i="3" s="1"/>
  <c r="I963" i="3" s="1"/>
  <c r="G965" i="3"/>
  <c r="G964" i="3" s="1"/>
  <c r="G963" i="3" s="1"/>
  <c r="I1805" i="1"/>
  <c r="I1804" i="1" s="1"/>
  <c r="H1805" i="1"/>
  <c r="H1804" i="1" s="1"/>
  <c r="G1805" i="1"/>
  <c r="G1804" i="1" s="1"/>
  <c r="J91" i="3"/>
  <c r="J88" i="3" s="1"/>
  <c r="J74" i="3" s="1"/>
  <c r="K91" i="3"/>
  <c r="K88" i="3" s="1"/>
  <c r="K74" i="3" s="1"/>
  <c r="L91" i="3"/>
  <c r="L88" i="3" s="1"/>
  <c r="L74" i="3" s="1"/>
  <c r="M91" i="3"/>
  <c r="M88" i="3" s="1"/>
  <c r="M74" i="3" s="1"/>
  <c r="N91" i="3"/>
  <c r="N88" i="3" s="1"/>
  <c r="N74" i="3" s="1"/>
  <c r="O91" i="3"/>
  <c r="O88" i="3" s="1"/>
  <c r="O74" i="3" s="1"/>
  <c r="P91" i="3"/>
  <c r="P88" i="3" s="1"/>
  <c r="P74" i="3" s="1"/>
  <c r="Q91" i="3"/>
  <c r="Q88" i="3" s="1"/>
  <c r="Q74" i="3" s="1"/>
  <c r="R91" i="3"/>
  <c r="R88" i="3" s="1"/>
  <c r="R74" i="3" s="1"/>
  <c r="S91" i="3"/>
  <c r="S88" i="3" s="1"/>
  <c r="S74" i="3" s="1"/>
  <c r="T91" i="3"/>
  <c r="T88" i="3" s="1"/>
  <c r="T74" i="3" s="1"/>
  <c r="U91" i="3"/>
  <c r="U88" i="3" s="1"/>
  <c r="U74" i="3" s="1"/>
  <c r="I92" i="3"/>
  <c r="I91" i="3" s="1"/>
  <c r="H92" i="3"/>
  <c r="H91" i="3" s="1"/>
  <c r="I592" i="1"/>
  <c r="H592" i="1"/>
  <c r="H593" i="1"/>
  <c r="I593" i="1"/>
  <c r="I3587" i="1"/>
  <c r="H3587" i="1"/>
  <c r="G3587" i="1"/>
  <c r="H3588" i="1"/>
  <c r="H1647" i="1" l="1"/>
  <c r="I1647" i="1"/>
  <c r="G130" i="3" l="1"/>
  <c r="G129" i="3" s="1"/>
  <c r="G128" i="3" s="1"/>
  <c r="G127" i="3"/>
  <c r="G126" i="3" s="1"/>
  <c r="G125" i="3" s="1"/>
  <c r="I129" i="3"/>
  <c r="I128" i="3" s="1"/>
  <c r="H129" i="3"/>
  <c r="H128" i="3" s="1"/>
  <c r="I126" i="3"/>
  <c r="I125" i="3" s="1"/>
  <c r="H126" i="3"/>
  <c r="H125" i="3" s="1"/>
  <c r="I2927" i="1"/>
  <c r="I2926" i="1" s="1"/>
  <c r="H2927" i="1"/>
  <c r="H2926" i="1" s="1"/>
  <c r="G2927" i="1"/>
  <c r="G2926" i="1" s="1"/>
  <c r="G2942" i="1"/>
  <c r="G2941" i="1" s="1"/>
  <c r="H2942" i="1"/>
  <c r="H2941" i="1" s="1"/>
  <c r="I2942" i="1"/>
  <c r="I2941" i="1" s="1"/>
  <c r="I2924" i="1"/>
  <c r="I2923" i="1" s="1"/>
  <c r="H2924" i="1"/>
  <c r="H2923" i="1" s="1"/>
  <c r="G2924" i="1"/>
  <c r="G2923" i="1" s="1"/>
  <c r="H1064" i="3"/>
  <c r="I1064" i="3"/>
  <c r="G1064" i="3"/>
  <c r="I2846" i="1"/>
  <c r="I2845" i="1" s="1"/>
  <c r="H2846" i="1"/>
  <c r="H2845" i="1" s="1"/>
  <c r="G2846" i="1"/>
  <c r="G2845" i="1" s="1"/>
  <c r="G2029" i="1"/>
  <c r="G2919" i="1" l="1"/>
  <c r="G2918" i="1" s="1"/>
  <c r="H2919" i="1"/>
  <c r="H2918" i="1" s="1"/>
  <c r="I2919" i="1"/>
  <c r="I2918" i="1" s="1"/>
  <c r="I2618" i="1"/>
  <c r="H2618" i="1"/>
  <c r="G2618" i="1"/>
  <c r="G2617" i="1" s="1"/>
  <c r="I1781" i="1" l="1"/>
  <c r="I1780" i="1" s="1"/>
  <c r="H1781" i="1"/>
  <c r="H1780" i="1" s="1"/>
  <c r="G1781" i="1"/>
  <c r="G1780" i="1" s="1"/>
  <c r="G2301" i="1"/>
  <c r="G2300" i="1" s="1"/>
  <c r="I2301" i="1"/>
  <c r="I2300" i="1" s="1"/>
  <c r="H2301" i="1"/>
  <c r="H2300" i="1" s="1"/>
  <c r="G1137" i="1"/>
  <c r="G1136" i="1" s="1"/>
  <c r="G1135" i="1" s="1"/>
  <c r="I1137" i="1"/>
  <c r="I1136" i="1" s="1"/>
  <c r="H1137" i="1"/>
  <c r="H1136" i="1" s="1"/>
  <c r="G699" i="3" l="1"/>
  <c r="I131" i="1"/>
  <c r="I130" i="1" s="1"/>
  <c r="H131" i="1"/>
  <c r="H130" i="1" s="1"/>
  <c r="G131" i="1"/>
  <c r="G130" i="1" s="1"/>
  <c r="G795" i="3" l="1"/>
  <c r="I284" i="1"/>
  <c r="I283" i="1" s="1"/>
  <c r="H284" i="1"/>
  <c r="H283" i="1" s="1"/>
  <c r="I1548" i="1"/>
  <c r="I1547" i="1" s="1"/>
  <c r="H1548" i="1"/>
  <c r="H1547" i="1" s="1"/>
  <c r="G1548" i="1"/>
  <c r="G1547" i="1" s="1"/>
  <c r="I2950" i="1"/>
  <c r="I2949" i="1" s="1"/>
  <c r="H2950" i="1"/>
  <c r="H2949" i="1" s="1"/>
  <c r="G2950" i="1"/>
  <c r="G2949" i="1" s="1"/>
  <c r="G471" i="3"/>
  <c r="G470" i="3" s="1"/>
  <c r="G469" i="3" s="1"/>
  <c r="I470" i="3"/>
  <c r="I469" i="3" s="1"/>
  <c r="H470" i="3"/>
  <c r="H469" i="3" s="1"/>
  <c r="I1072" i="1"/>
  <c r="I1071" i="1" s="1"/>
  <c r="H1072" i="1"/>
  <c r="H1071" i="1" s="1"/>
  <c r="G1072" i="1"/>
  <c r="G1071" i="1" s="1"/>
  <c r="G698" i="3"/>
  <c r="G697" i="3" s="1"/>
  <c r="I698" i="3"/>
  <c r="I697" i="3" s="1"/>
  <c r="H698" i="3"/>
  <c r="H697" i="3" s="1"/>
  <c r="I218" i="1"/>
  <c r="I217" i="1" s="1"/>
  <c r="H218" i="1"/>
  <c r="H217" i="1" s="1"/>
  <c r="G218" i="1"/>
  <c r="G217" i="1" s="1"/>
  <c r="G702" i="3"/>
  <c r="G701" i="3" s="1"/>
  <c r="G700" i="3" s="1"/>
  <c r="I701" i="3"/>
  <c r="I700" i="3" s="1"/>
  <c r="H701" i="3"/>
  <c r="H700" i="3" s="1"/>
  <c r="I221" i="1"/>
  <c r="I220" i="1" s="1"/>
  <c r="H221" i="1"/>
  <c r="H220" i="1" s="1"/>
  <c r="G221" i="1"/>
  <c r="G220" i="1" s="1"/>
  <c r="I119" i="1"/>
  <c r="I118" i="1" s="1"/>
  <c r="H119" i="1"/>
  <c r="H118" i="1" s="1"/>
  <c r="G119" i="1"/>
  <c r="G118" i="1" s="1"/>
  <c r="G116" i="1"/>
  <c r="G115" i="1" s="1"/>
  <c r="I116" i="1"/>
  <c r="I115" i="1" s="1"/>
  <c r="H116" i="1"/>
  <c r="H115" i="1" s="1"/>
  <c r="I3112" i="1"/>
  <c r="I3111" i="1" s="1"/>
  <c r="H3112" i="1"/>
  <c r="H3111" i="1" s="1"/>
  <c r="G3112" i="1"/>
  <c r="G3111" i="1" s="1"/>
  <c r="G218" i="3" l="1"/>
  <c r="I2273" i="1"/>
  <c r="I2272" i="1" s="1"/>
  <c r="H2273" i="1"/>
  <c r="H2272" i="1" s="1"/>
  <c r="G2273" i="1"/>
  <c r="G2272" i="1" s="1"/>
  <c r="G1879" i="1"/>
  <c r="I1879" i="1"/>
  <c r="H1879" i="1"/>
  <c r="G2052" i="1"/>
  <c r="H495" i="3"/>
  <c r="I495" i="3"/>
  <c r="G495" i="3"/>
  <c r="G21" i="3" l="1"/>
  <c r="G284" i="3"/>
  <c r="I2901" i="1" l="1"/>
  <c r="H2901" i="1"/>
  <c r="G2901" i="1"/>
  <c r="I2900" i="1"/>
  <c r="H2900" i="1"/>
  <c r="G2900" i="1"/>
  <c r="G2480" i="1"/>
  <c r="G2487" i="1"/>
  <c r="G2486" i="1" s="1"/>
  <c r="G1202" i="3"/>
  <c r="G1201" i="3" s="1"/>
  <c r="G1200" i="3" s="1"/>
  <c r="G2478" i="1"/>
  <c r="G2476" i="1"/>
  <c r="G2475" i="1" s="1"/>
  <c r="I2473" i="1"/>
  <c r="I2472" i="1" s="1"/>
  <c r="H2473" i="1"/>
  <c r="H2472" i="1" s="1"/>
  <c r="M2471" i="1"/>
  <c r="L2471" i="1"/>
  <c r="K2471" i="1"/>
  <c r="J2471" i="1"/>
  <c r="G2465" i="1"/>
  <c r="G2464" i="1" s="1"/>
  <c r="I2465" i="1"/>
  <c r="H2465" i="1"/>
  <c r="G2463" i="1"/>
  <c r="G2462" i="1" s="1"/>
  <c r="G2461" i="1" s="1"/>
  <c r="I2462" i="1"/>
  <c r="I2461" i="1" s="1"/>
  <c r="H2462" i="1"/>
  <c r="H2461" i="1" s="1"/>
  <c r="G2459" i="1"/>
  <c r="G2458" i="1" s="1"/>
  <c r="G2456" i="1"/>
  <c r="G2455" i="1" s="1"/>
  <c r="G2453" i="1"/>
  <c r="G2452" i="1" s="1"/>
  <c r="G2450" i="1"/>
  <c r="H2448" i="1"/>
  <c r="H2447" i="1" s="1"/>
  <c r="G2448" i="1"/>
  <c r="I2447" i="1"/>
  <c r="G2446" i="1"/>
  <c r="G2445" i="1" s="1"/>
  <c r="H2443" i="1"/>
  <c r="H2442" i="1" s="1"/>
  <c r="G2443" i="1"/>
  <c r="I2442" i="1"/>
  <c r="G2440" i="1"/>
  <c r="G2439" i="1" s="1"/>
  <c r="G2438" i="1" s="1"/>
  <c r="G2436" i="1"/>
  <c r="G2435" i="1" s="1"/>
  <c r="M1200" i="3"/>
  <c r="L1200" i="3"/>
  <c r="K1200" i="3"/>
  <c r="J1200" i="3"/>
  <c r="J2316" i="1"/>
  <c r="K2316" i="1"/>
  <c r="L2316" i="1"/>
  <c r="M2316" i="1"/>
  <c r="G2175" i="1"/>
  <c r="G2170" i="1"/>
  <c r="I1699" i="1"/>
  <c r="H1699" i="1"/>
  <c r="G1699" i="1"/>
  <c r="G1700" i="1"/>
  <c r="G1698" i="1" s="1"/>
  <c r="I1700" i="1"/>
  <c r="I1698" i="1" s="1"/>
  <c r="H1700" i="1"/>
  <c r="H1698" i="1" s="1"/>
  <c r="H262" i="3"/>
  <c r="H261" i="3" s="1"/>
  <c r="H260" i="3" s="1"/>
  <c r="I262" i="3"/>
  <c r="I261" i="3" s="1"/>
  <c r="I260" i="3" s="1"/>
  <c r="G262" i="3"/>
  <c r="G261" i="3" s="1"/>
  <c r="G260" i="3" s="1"/>
  <c r="I944" i="1"/>
  <c r="I943" i="1" s="1"/>
  <c r="H944" i="1"/>
  <c r="H943" i="1" s="1"/>
  <c r="G944" i="1"/>
  <c r="G943" i="1" s="1"/>
  <c r="G2447" i="1" l="1"/>
  <c r="G2442" i="1"/>
  <c r="G2477" i="1"/>
  <c r="G2471" i="1" s="1"/>
  <c r="G2434" i="1"/>
  <c r="G2621" i="1"/>
  <c r="G2620" i="1" s="1"/>
  <c r="I2621" i="1"/>
  <c r="I2620" i="1" s="1"/>
  <c r="H2621" i="1"/>
  <c r="H2620" i="1" s="1"/>
  <c r="G2353" i="1"/>
  <c r="I2624" i="1"/>
  <c r="I2623" i="1" s="1"/>
  <c r="H2624" i="1"/>
  <c r="H2623" i="1" s="1"/>
  <c r="G2624" i="1"/>
  <c r="G2623" i="1" s="1"/>
  <c r="G1872" i="1"/>
  <c r="G2366" i="1"/>
  <c r="G2363" i="1"/>
  <c r="G2357" i="1"/>
  <c r="I2090" i="1"/>
  <c r="I2089" i="1" s="1"/>
  <c r="H2090" i="1"/>
  <c r="H2089" i="1" s="1"/>
  <c r="H1857" i="1"/>
  <c r="I1857" i="1"/>
  <c r="G1857" i="1"/>
  <c r="G2347" i="1"/>
  <c r="I680" i="3"/>
  <c r="I679" i="3" s="1"/>
  <c r="I678" i="3" s="1"/>
  <c r="H680" i="3"/>
  <c r="H679" i="3" s="1"/>
  <c r="H678" i="3" s="1"/>
  <c r="G680" i="3"/>
  <c r="G679" i="3" s="1"/>
  <c r="G678" i="3" s="1"/>
  <c r="G2858" i="1"/>
  <c r="G2857" i="1" s="1"/>
  <c r="I2858" i="1"/>
  <c r="I2857" i="1" s="1"/>
  <c r="H2858" i="1"/>
  <c r="H2857" i="1" s="1"/>
  <c r="G2432" i="1"/>
  <c r="G2431" i="1" s="1"/>
  <c r="I2432" i="1"/>
  <c r="I2431" i="1" s="1"/>
  <c r="H2432" i="1"/>
  <c r="H2431" i="1" s="1"/>
  <c r="G617" i="3"/>
  <c r="G616" i="3" s="1"/>
  <c r="G615" i="3" s="1"/>
  <c r="I617" i="3"/>
  <c r="I616" i="3" s="1"/>
  <c r="I615" i="3" s="1"/>
  <c r="H617" i="3"/>
  <c r="H616" i="3" s="1"/>
  <c r="H615" i="3" s="1"/>
  <c r="I1130" i="1"/>
  <c r="I1129" i="1" s="1"/>
  <c r="H1130" i="1"/>
  <c r="H1129" i="1" s="1"/>
  <c r="G1130" i="1"/>
  <c r="G1129" i="1" s="1"/>
  <c r="I614" i="3"/>
  <c r="I613" i="3" s="1"/>
  <c r="I612" i="3" s="1"/>
  <c r="H614" i="3"/>
  <c r="H613" i="3" s="1"/>
  <c r="H612" i="3" s="1"/>
  <c r="G614" i="3"/>
  <c r="G613" i="3" s="1"/>
  <c r="G612" i="3" s="1"/>
  <c r="I1127" i="1"/>
  <c r="I1126" i="1" s="1"/>
  <c r="H1127" i="1"/>
  <c r="H1126" i="1" s="1"/>
  <c r="G1127" i="1"/>
  <c r="G1126" i="1" s="1"/>
  <c r="I798" i="1"/>
  <c r="I797" i="1" s="1"/>
  <c r="H798" i="1"/>
  <c r="H797" i="1" s="1"/>
  <c r="G798" i="1"/>
  <c r="G797" i="1" s="1"/>
  <c r="G1230" i="1"/>
  <c r="G1227" i="1"/>
  <c r="J2995" i="1" l="1"/>
  <c r="G578" i="3"/>
  <c r="G575" i="3"/>
  <c r="G895" i="3"/>
  <c r="G1790" i="1"/>
  <c r="G1789" i="1" s="1"/>
  <c r="I1790" i="1"/>
  <c r="I1789" i="1" s="1"/>
  <c r="H1790" i="1"/>
  <c r="H1789" i="1" s="1"/>
  <c r="I1373" i="1" l="1"/>
  <c r="I1372" i="1" s="1"/>
  <c r="H1373" i="1"/>
  <c r="H1372" i="1" s="1"/>
  <c r="G1373" i="1"/>
  <c r="G1372" i="1" s="1"/>
  <c r="I830" i="3"/>
  <c r="H830" i="3"/>
  <c r="G830" i="3"/>
  <c r="I833" i="3"/>
  <c r="H833" i="3"/>
  <c r="G833" i="3"/>
  <c r="I836" i="3"/>
  <c r="H836" i="3"/>
  <c r="G836" i="3"/>
  <c r="I985" i="3"/>
  <c r="H985" i="3"/>
  <c r="G985" i="3"/>
  <c r="I1110" i="3"/>
  <c r="H1110" i="3"/>
  <c r="G1110" i="3"/>
  <c r="G1113" i="3"/>
  <c r="I1152" i="3"/>
  <c r="H1152" i="3"/>
  <c r="G1152" i="3"/>
  <c r="G1551" i="1"/>
  <c r="I2305" i="1"/>
  <c r="I2304" i="1" s="1"/>
  <c r="H2305" i="1"/>
  <c r="H2304" i="1" s="1"/>
  <c r="G2305" i="1"/>
  <c r="G2304" i="1" s="1"/>
  <c r="G2303" i="1" s="1"/>
  <c r="I2026" i="1"/>
  <c r="I2025" i="1" s="1"/>
  <c r="H2026" i="1"/>
  <c r="H2025" i="1" s="1"/>
  <c r="G2026" i="1"/>
  <c r="G2025" i="1" s="1"/>
  <c r="I2042" i="1"/>
  <c r="I2041" i="1" s="1"/>
  <c r="H2042" i="1"/>
  <c r="H2041" i="1" s="1"/>
  <c r="G2042" i="1"/>
  <c r="G2041" i="1" s="1"/>
  <c r="G2040" i="1" s="1"/>
  <c r="I2023" i="1"/>
  <c r="I2022" i="1" s="1"/>
  <c r="H2023" i="1"/>
  <c r="H2022" i="1" s="1"/>
  <c r="G2023" i="1"/>
  <c r="G2022" i="1" s="1"/>
  <c r="I1962" i="1"/>
  <c r="H1962" i="1"/>
  <c r="G1962" i="1"/>
  <c r="G1961" i="1" s="1"/>
  <c r="G1960" i="1" s="1"/>
  <c r="I3115" i="1"/>
  <c r="I3114" i="1" s="1"/>
  <c r="I3110" i="1" s="1"/>
  <c r="H3115" i="1"/>
  <c r="H3114" i="1" s="1"/>
  <c r="H3110" i="1" s="1"/>
  <c r="G3115" i="1"/>
  <c r="G3114" i="1" s="1"/>
  <c r="G3110" i="1" s="1"/>
  <c r="G3093" i="1" s="1"/>
  <c r="G1196" i="1"/>
  <c r="I2349" i="1" l="1"/>
  <c r="I2348" i="1" s="1"/>
  <c r="H2349" i="1"/>
  <c r="H2348" i="1" s="1"/>
  <c r="G2349" i="1"/>
  <c r="G2348" i="1" s="1"/>
  <c r="G2426" i="1"/>
  <c r="G2425" i="1" s="1"/>
  <c r="I2426" i="1"/>
  <c r="I2425" i="1" s="1"/>
  <c r="H2426" i="1"/>
  <c r="H2425" i="1" s="1"/>
  <c r="G2340" i="1"/>
  <c r="G2339" i="1" s="1"/>
  <c r="I2340" i="1"/>
  <c r="I2339" i="1" s="1"/>
  <c r="H2340" i="1"/>
  <c r="H2339" i="1" s="1"/>
  <c r="I2181" i="1"/>
  <c r="I2180" i="1" s="1"/>
  <c r="H2181" i="1"/>
  <c r="H2180" i="1" s="1"/>
  <c r="G2181" i="1"/>
  <c r="G2180" i="1" s="1"/>
  <c r="I2178" i="1"/>
  <c r="I2177" i="1" s="1"/>
  <c r="H2178" i="1"/>
  <c r="H2177" i="1" s="1"/>
  <c r="G2178" i="1"/>
  <c r="G2177" i="1" s="1"/>
  <c r="I2173" i="1"/>
  <c r="I2172" i="1" s="1"/>
  <c r="H2173" i="1"/>
  <c r="H2172" i="1" s="1"/>
  <c r="G2173" i="1"/>
  <c r="G2172" i="1" s="1"/>
  <c r="I2168" i="1"/>
  <c r="I2167" i="1" s="1"/>
  <c r="H2168" i="1"/>
  <c r="H2167" i="1" s="1"/>
  <c r="G2168" i="1"/>
  <c r="G2167" i="1" s="1"/>
  <c r="I2165" i="1"/>
  <c r="I2164" i="1" s="1"/>
  <c r="H2165" i="1"/>
  <c r="H2164" i="1" s="1"/>
  <c r="G2165" i="1"/>
  <c r="G2164" i="1" s="1"/>
  <c r="I2162" i="1"/>
  <c r="I2161" i="1" s="1"/>
  <c r="H2162" i="1"/>
  <c r="H2161" i="1" s="1"/>
  <c r="G2162" i="1"/>
  <c r="G2161" i="1" s="1"/>
  <c r="T2154" i="1"/>
  <c r="I2159" i="1"/>
  <c r="I2158" i="1" s="1"/>
  <c r="H2159" i="1"/>
  <c r="H2158" i="1" s="1"/>
  <c r="G2159" i="1"/>
  <c r="G2158" i="1" s="1"/>
  <c r="I2156" i="1"/>
  <c r="I2155" i="1" s="1"/>
  <c r="H2156" i="1"/>
  <c r="H2155" i="1" s="1"/>
  <c r="G2156" i="1"/>
  <c r="G2155" i="1" s="1"/>
  <c r="I3108" i="1"/>
  <c r="I3107" i="1" s="1"/>
  <c r="H3108" i="1"/>
  <c r="H3107" i="1" s="1"/>
  <c r="G3108" i="1"/>
  <c r="G3107" i="1" s="1"/>
  <c r="I3105" i="1"/>
  <c r="I3104" i="1" s="1"/>
  <c r="H3105" i="1"/>
  <c r="H3104" i="1" s="1"/>
  <c r="G3105" i="1"/>
  <c r="G3104" i="1" s="1"/>
  <c r="I3099" i="1"/>
  <c r="I3098" i="1" s="1"/>
  <c r="H3099" i="1"/>
  <c r="H3098" i="1" s="1"/>
  <c r="G3099" i="1"/>
  <c r="G3098" i="1" s="1"/>
  <c r="H2154" i="1" l="1"/>
  <c r="I2154" i="1"/>
  <c r="G2154" i="1"/>
  <c r="I2973" i="1"/>
  <c r="I2972" i="1" s="1"/>
  <c r="H2973" i="1"/>
  <c r="H2972" i="1" s="1"/>
  <c r="G2973" i="1"/>
  <c r="G2972" i="1" s="1"/>
  <c r="I2970" i="1"/>
  <c r="I2969" i="1" s="1"/>
  <c r="H2970" i="1"/>
  <c r="H2969" i="1" s="1"/>
  <c r="G2970" i="1"/>
  <c r="G2969" i="1" s="1"/>
  <c r="G1748" i="1"/>
  <c r="G2116" i="1"/>
  <c r="J2127" i="1" s="1"/>
  <c r="G1229" i="1"/>
  <c r="G1228" i="1" s="1"/>
  <c r="I1229" i="1"/>
  <c r="I1228" i="1" s="1"/>
  <c r="H1229" i="1"/>
  <c r="H1228" i="1" s="1"/>
  <c r="G2968" i="1" l="1"/>
  <c r="G2967" i="1" s="1"/>
  <c r="I2968" i="1"/>
  <c r="I2967" i="1" s="1"/>
  <c r="H2968" i="1"/>
  <c r="H2967" i="1" s="1"/>
  <c r="G371" i="3"/>
  <c r="G370" i="3" s="1"/>
  <c r="G369" i="3" s="1"/>
  <c r="I370" i="3"/>
  <c r="I369" i="3" s="1"/>
  <c r="H370" i="3"/>
  <c r="H369" i="3" s="1"/>
  <c r="G1446" i="1"/>
  <c r="G1445" i="1" s="1"/>
  <c r="I1446" i="1"/>
  <c r="I1445" i="1" s="1"/>
  <c r="H1446" i="1"/>
  <c r="H1445" i="1" s="1"/>
  <c r="H2963" i="1" l="1"/>
  <c r="H2955" i="1"/>
  <c r="I2963" i="1"/>
  <c r="I2955" i="1"/>
  <c r="I3167" i="1"/>
  <c r="I3166" i="1" s="1"/>
  <c r="I3165" i="1" s="1"/>
  <c r="I3164" i="1" s="1"/>
  <c r="H3167" i="1"/>
  <c r="H3166" i="1" s="1"/>
  <c r="H3165" i="1" s="1"/>
  <c r="H3164" i="1" s="1"/>
  <c r="G3167" i="1"/>
  <c r="G3166" i="1" s="1"/>
  <c r="G3165" i="1" s="1"/>
  <c r="G3164" i="1" s="1"/>
  <c r="F72" i="2"/>
  <c r="G35" i="1"/>
  <c r="G34" i="1" s="1"/>
  <c r="G33" i="1" s="1"/>
  <c r="G32" i="1" s="1"/>
  <c r="G31" i="1" s="1"/>
  <c r="I33" i="1"/>
  <c r="I32" i="1" s="1"/>
  <c r="I31" i="1" s="1"/>
  <c r="H33" i="1"/>
  <c r="H32" i="1" s="1"/>
  <c r="H31" i="1" s="1"/>
  <c r="N31" i="1" s="1"/>
  <c r="G798" i="3"/>
  <c r="G797" i="3" s="1"/>
  <c r="G796" i="3" s="1"/>
  <c r="I797" i="3"/>
  <c r="I796" i="3" s="1"/>
  <c r="H797" i="3"/>
  <c r="H796" i="3" s="1"/>
  <c r="G605" i="3" l="1"/>
  <c r="G817" i="1"/>
  <c r="G554" i="3" s="1"/>
  <c r="G3628" i="1"/>
  <c r="G3627" i="1" s="1"/>
  <c r="I3628" i="1"/>
  <c r="I3627" i="1" s="1"/>
  <c r="H3628" i="1"/>
  <c r="H3627" i="1" s="1"/>
  <c r="I2429" i="1" l="1"/>
  <c r="I2428" i="1" s="1"/>
  <c r="H2429" i="1"/>
  <c r="H2428" i="1" s="1"/>
  <c r="G2429" i="1"/>
  <c r="G2428" i="1" s="1"/>
  <c r="I2469" i="1"/>
  <c r="H2469" i="1"/>
  <c r="G2469" i="1"/>
  <c r="G2468" i="1" s="1"/>
  <c r="G2467" i="1" s="1"/>
  <c r="H1872" i="1"/>
  <c r="H1869" i="1" s="1"/>
  <c r="I1872" i="1"/>
  <c r="I1869" i="1" s="1"/>
  <c r="G620" i="3"/>
  <c r="G619" i="3" s="1"/>
  <c r="G618" i="3" s="1"/>
  <c r="I619" i="3"/>
  <c r="I618" i="3" s="1"/>
  <c r="H619" i="3"/>
  <c r="H618" i="3" s="1"/>
  <c r="I1133" i="1"/>
  <c r="I1132" i="1" s="1"/>
  <c r="H1133" i="1"/>
  <c r="H1132" i="1" s="1"/>
  <c r="G1133" i="1"/>
  <c r="G1132" i="1" s="1"/>
  <c r="G500" i="1"/>
  <c r="H188" i="1"/>
  <c r="H187" i="1" s="1"/>
  <c r="I188" i="1"/>
  <c r="I187" i="1" s="1"/>
  <c r="G188" i="1"/>
  <c r="G187" i="1" s="1"/>
  <c r="I2468" i="1" l="1"/>
  <c r="H2468" i="1"/>
  <c r="G1747" i="1"/>
  <c r="G1746" i="1" s="1"/>
  <c r="I1747" i="1"/>
  <c r="I1746" i="1" s="1"/>
  <c r="H1747" i="1"/>
  <c r="H1746" i="1" s="1"/>
  <c r="I2008" i="1"/>
  <c r="I2007" i="1" s="1"/>
  <c r="H2008" i="1"/>
  <c r="H2007" i="1" s="1"/>
  <c r="G2008" i="1"/>
  <c r="G2007" i="1" s="1"/>
  <c r="I2005" i="1"/>
  <c r="I2004" i="1" s="1"/>
  <c r="H2005" i="1"/>
  <c r="H2004" i="1" s="1"/>
  <c r="G2005" i="1"/>
  <c r="G2004" i="1" s="1"/>
  <c r="G879" i="3"/>
  <c r="H122" i="1"/>
  <c r="H1866" i="1"/>
  <c r="H1863" i="1" s="1"/>
  <c r="I1866" i="1"/>
  <c r="I1863" i="1" s="1"/>
  <c r="G1866" i="1"/>
  <c r="G1863" i="1" s="1"/>
  <c r="G2421" i="1"/>
  <c r="G2420" i="1" s="1"/>
  <c r="G2419" i="1" s="1"/>
  <c r="I987" i="3"/>
  <c r="I986" i="3" s="1"/>
  <c r="H987" i="3"/>
  <c r="H986" i="3" s="1"/>
  <c r="I2420" i="1"/>
  <c r="I2419" i="1" s="1"/>
  <c r="H2420" i="1"/>
  <c r="H2419" i="1" s="1"/>
  <c r="I2423" i="1"/>
  <c r="I2422" i="1" s="1"/>
  <c r="H2423" i="1"/>
  <c r="H2422" i="1" s="1"/>
  <c r="G2423" i="1"/>
  <c r="G2422" i="1" s="1"/>
  <c r="G497" i="1"/>
  <c r="G493" i="1" s="1"/>
  <c r="I497" i="1"/>
  <c r="I493" i="1" s="1"/>
  <c r="H497" i="1"/>
  <c r="H493" i="1" s="1"/>
  <c r="I495" i="1"/>
  <c r="I494" i="1" s="1"/>
  <c r="H495" i="1"/>
  <c r="H494" i="1" s="1"/>
  <c r="I2615" i="1"/>
  <c r="H2615" i="1"/>
  <c r="G2615" i="1"/>
  <c r="G2614" i="1" s="1"/>
  <c r="G2613" i="1" s="1"/>
  <c r="G988" i="3" l="1"/>
  <c r="G987" i="3" s="1"/>
  <c r="G986" i="3" s="1"/>
  <c r="G2953" i="1"/>
  <c r="G2952" i="1" s="1"/>
  <c r="G2948" i="1" s="1"/>
  <c r="G2947" i="1" s="1"/>
  <c r="I2953" i="1"/>
  <c r="I2952" i="1" s="1"/>
  <c r="H2953" i="1"/>
  <c r="H2952" i="1" s="1"/>
  <c r="G2945" i="1"/>
  <c r="G2944" i="1" s="1"/>
  <c r="G2914" i="1" s="1"/>
  <c r="G2913" i="1" s="1"/>
  <c r="I2945" i="1"/>
  <c r="I2944" i="1" s="1"/>
  <c r="H2945" i="1"/>
  <c r="H2944" i="1" s="1"/>
  <c r="G1086" i="1"/>
  <c r="G560" i="3" s="1"/>
  <c r="G1411" i="1"/>
  <c r="I2833" i="1"/>
  <c r="I2832" i="1" s="1"/>
  <c r="H2833" i="1"/>
  <c r="H2832" i="1" s="1"/>
  <c r="G2833" i="1"/>
  <c r="G2832" i="1" s="1"/>
  <c r="G424" i="1"/>
  <c r="G1226" i="1"/>
  <c r="G1225" i="1" s="1"/>
  <c r="G2611" i="1"/>
  <c r="G2610" i="1" s="1"/>
  <c r="G651" i="3"/>
  <c r="G650" i="3" s="1"/>
  <c r="G649" i="3" s="1"/>
  <c r="G645" i="3" s="1"/>
  <c r="I650" i="3"/>
  <c r="I649" i="3" s="1"/>
  <c r="I645" i="3" s="1"/>
  <c r="H650" i="3"/>
  <c r="H649" i="3" s="1"/>
  <c r="H645" i="3" s="1"/>
  <c r="I2608" i="1"/>
  <c r="I2607" i="1" s="1"/>
  <c r="H2608" i="1"/>
  <c r="H2607" i="1" s="1"/>
  <c r="G2608" i="1"/>
  <c r="G2607" i="1" s="1"/>
  <c r="I2611" i="1"/>
  <c r="I2610" i="1" s="1"/>
  <c r="H2611" i="1"/>
  <c r="H2610" i="1" s="1"/>
  <c r="I1226" i="1"/>
  <c r="I1225" i="1" s="1"/>
  <c r="I1224" i="1" s="1"/>
  <c r="H1226" i="1"/>
  <c r="H1225" i="1" s="1"/>
  <c r="H1224" i="1" s="1"/>
  <c r="I878" i="3"/>
  <c r="I877" i="3" s="1"/>
  <c r="H878" i="3"/>
  <c r="H877" i="3" s="1"/>
  <c r="G878" i="3"/>
  <c r="G877" i="3" s="1"/>
  <c r="I364" i="1"/>
  <c r="I363" i="1" s="1"/>
  <c r="H364" i="1"/>
  <c r="H363" i="1" s="1"/>
  <c r="G364" i="1"/>
  <c r="G363" i="1" s="1"/>
  <c r="I3069" i="1"/>
  <c r="I3068" i="1" s="1"/>
  <c r="H3069" i="1"/>
  <c r="H3068" i="1" s="1"/>
  <c r="G3069" i="1"/>
  <c r="G3068" i="1" s="1"/>
  <c r="I2820" i="1"/>
  <c r="I2819" i="1" s="1"/>
  <c r="H2820" i="1"/>
  <c r="H2819" i="1" s="1"/>
  <c r="G2820" i="1"/>
  <c r="G2819" i="1" s="1"/>
  <c r="G2818" i="1"/>
  <c r="G2817" i="1" s="1"/>
  <c r="G2816" i="1" s="1"/>
  <c r="I2817" i="1"/>
  <c r="I2816" i="1" s="1"/>
  <c r="H2817" i="1"/>
  <c r="H2816" i="1" s="1"/>
  <c r="G2814" i="1"/>
  <c r="G2813" i="1" s="1"/>
  <c r="G2811" i="1"/>
  <c r="G2810" i="1" s="1"/>
  <c r="G2808" i="1"/>
  <c r="G2807" i="1" s="1"/>
  <c r="G2805" i="1"/>
  <c r="H2803" i="1"/>
  <c r="H2802" i="1" s="1"/>
  <c r="G2803" i="1"/>
  <c r="I2802" i="1"/>
  <c r="G2801" i="1"/>
  <c r="G2800" i="1" s="1"/>
  <c r="H2798" i="1"/>
  <c r="H2797" i="1" s="1"/>
  <c r="G2798" i="1"/>
  <c r="I2797" i="1"/>
  <c r="G2795" i="1"/>
  <c r="G2794" i="1" s="1"/>
  <c r="G2793" i="1" s="1"/>
  <c r="G2791" i="1"/>
  <c r="G2790" i="1" s="1"/>
  <c r="I2257" i="1"/>
  <c r="I2256" i="1" s="1"/>
  <c r="H2257" i="1"/>
  <c r="H2256" i="1" s="1"/>
  <c r="G2257" i="1"/>
  <c r="G2256" i="1" s="1"/>
  <c r="I1809" i="1"/>
  <c r="H1809" i="1"/>
  <c r="G1809" i="1"/>
  <c r="G1808" i="1" s="1"/>
  <c r="G1807" i="1" s="1"/>
  <c r="I1069" i="1"/>
  <c r="I1068" i="1" s="1"/>
  <c r="H1069" i="1"/>
  <c r="H1068" i="1" s="1"/>
  <c r="G1069" i="1"/>
  <c r="G1068" i="1" s="1"/>
  <c r="I1210" i="1"/>
  <c r="I1209" i="1" s="1"/>
  <c r="H1210" i="1"/>
  <c r="H1209" i="1" s="1"/>
  <c r="G1210" i="1"/>
  <c r="G1209" i="1" s="1"/>
  <c r="G1208" i="1" s="1"/>
  <c r="I1079" i="1"/>
  <c r="I1078" i="1" s="1"/>
  <c r="H1079" i="1"/>
  <c r="H1078" i="1" s="1"/>
  <c r="G1079" i="1"/>
  <c r="G1078" i="1" s="1"/>
  <c r="G1077" i="1" s="1"/>
  <c r="I823" i="1"/>
  <c r="I822" i="1" s="1"/>
  <c r="H823" i="1"/>
  <c r="H822" i="1" s="1"/>
  <c r="G823" i="1"/>
  <c r="G822" i="1" s="1"/>
  <c r="G821" i="1" s="1"/>
  <c r="I807" i="1"/>
  <c r="I806" i="1" s="1"/>
  <c r="H807" i="1"/>
  <c r="H806" i="1" s="1"/>
  <c r="G807" i="1"/>
  <c r="G806" i="1" s="1"/>
  <c r="I547" i="1"/>
  <c r="I546" i="1" s="1"/>
  <c r="H547" i="1"/>
  <c r="H546" i="1" s="1"/>
  <c r="G547" i="1"/>
  <c r="G546" i="1" s="1"/>
  <c r="G2802" i="1" l="1"/>
  <c r="G1859" i="1"/>
  <c r="G1854" i="1" s="1"/>
  <c r="I2789" i="1"/>
  <c r="H2789" i="1"/>
  <c r="G2797" i="1"/>
  <c r="G619" i="1"/>
  <c r="G618" i="1" s="1"/>
  <c r="G616" i="1"/>
  <c r="G615" i="1" s="1"/>
  <c r="G613" i="1"/>
  <c r="G612" i="1" s="1"/>
  <c r="G1877" i="1"/>
  <c r="G2492" i="1"/>
  <c r="G2491" i="1"/>
  <c r="G2490" i="1" s="1"/>
  <c r="I2484" i="1"/>
  <c r="H2484" i="1"/>
  <c r="I2151" i="1"/>
  <c r="I2148" i="1" s="1"/>
  <c r="I2144" i="1" s="1"/>
  <c r="H2151" i="1"/>
  <c r="H2148" i="1" s="1"/>
  <c r="H2144" i="1" s="1"/>
  <c r="G2151" i="1"/>
  <c r="I2146" i="1"/>
  <c r="I2145" i="1" s="1"/>
  <c r="H2146" i="1"/>
  <c r="H2145" i="1" s="1"/>
  <c r="G2099" i="1"/>
  <c r="I2094" i="1"/>
  <c r="I2093" i="1" s="1"/>
  <c r="H2094" i="1"/>
  <c r="H2093" i="1" s="1"/>
  <c r="G2051" i="1"/>
  <c r="I2046" i="1"/>
  <c r="I2045" i="1" s="1"/>
  <c r="H2046" i="1"/>
  <c r="H2045" i="1" s="1"/>
  <c r="G1909" i="1"/>
  <c r="I1909" i="1"/>
  <c r="I1906" i="1" s="1"/>
  <c r="I1902" i="1" s="1"/>
  <c r="H1909" i="1"/>
  <c r="H1906" i="1" s="1"/>
  <c r="H1902" i="1" s="1"/>
  <c r="I1904" i="1"/>
  <c r="I1903" i="1" s="1"/>
  <c r="H1904" i="1"/>
  <c r="H1903" i="1" s="1"/>
  <c r="G1680" i="1"/>
  <c r="G1678" i="1"/>
  <c r="I1676" i="1"/>
  <c r="H1676" i="1"/>
  <c r="G1676" i="1"/>
  <c r="G1675" i="1"/>
  <c r="G1674" i="1" s="1"/>
  <c r="I1615" i="1"/>
  <c r="I1612" i="1" s="1"/>
  <c r="H1615" i="1"/>
  <c r="G1615" i="1"/>
  <c r="G1611" i="1" s="1"/>
  <c r="G1614" i="1"/>
  <c r="G1613" i="1" s="1"/>
  <c r="G2411" i="1"/>
  <c r="G385" i="3"/>
  <c r="H385" i="3"/>
  <c r="I385" i="3"/>
  <c r="I941" i="1"/>
  <c r="I940" i="1" s="1"/>
  <c r="H941" i="1"/>
  <c r="H940" i="1" s="1"/>
  <c r="G941" i="1"/>
  <c r="G940" i="1" s="1"/>
  <c r="I2362" i="1"/>
  <c r="H2362" i="1"/>
  <c r="G2362" i="1"/>
  <c r="G2360" i="1"/>
  <c r="G1706" i="1"/>
  <c r="I1743" i="1"/>
  <c r="I1742" i="1" s="1"/>
  <c r="H1743" i="1"/>
  <c r="H1742" i="1" s="1"/>
  <c r="G1081" i="3"/>
  <c r="I1080" i="3"/>
  <c r="I1079" i="3" s="1"/>
  <c r="H1080" i="3"/>
  <c r="H1079" i="3" s="1"/>
  <c r="I2654" i="1"/>
  <c r="I2653" i="1" s="1"/>
  <c r="H2654" i="1"/>
  <c r="H2653" i="1" s="1"/>
  <c r="G2654" i="1"/>
  <c r="G2653" i="1" s="1"/>
  <c r="G2644" i="1"/>
  <c r="G2031" i="1"/>
  <c r="I2038" i="1"/>
  <c r="H2038" i="1"/>
  <c r="G2038" i="1"/>
  <c r="I3643" i="1"/>
  <c r="I1049" i="3" s="1"/>
  <c r="H3643" i="1"/>
  <c r="H1049" i="3" s="1"/>
  <c r="G3643" i="1"/>
  <c r="G1082" i="1"/>
  <c r="G1081" i="1" s="1"/>
  <c r="G1875" i="1"/>
  <c r="I1851" i="1"/>
  <c r="I1850" i="1" s="1"/>
  <c r="H1851" i="1"/>
  <c r="H1850" i="1" s="1"/>
  <c r="G660" i="1"/>
  <c r="G659" i="1" s="1"/>
  <c r="G842" i="3"/>
  <c r="G841" i="3" s="1"/>
  <c r="G840" i="3" s="1"/>
  <c r="I1082" i="1"/>
  <c r="I1081" i="1" s="1"/>
  <c r="H1082" i="1"/>
  <c r="H1081" i="1" s="1"/>
  <c r="I1075" i="1"/>
  <c r="I1074" i="1" s="1"/>
  <c r="H1075" i="1"/>
  <c r="H1074" i="1" s="1"/>
  <c r="G1075" i="1"/>
  <c r="G1074" i="1" s="1"/>
  <c r="I660" i="1"/>
  <c r="I659" i="1" s="1"/>
  <c r="H660" i="1"/>
  <c r="H659" i="1" s="1"/>
  <c r="G2602" i="1"/>
  <c r="G2601" i="1" s="1"/>
  <c r="G2600" i="1" s="1"/>
  <c r="I841" i="3"/>
  <c r="I840" i="3" s="1"/>
  <c r="H841" i="3"/>
  <c r="H840" i="3" s="1"/>
  <c r="I348" i="1"/>
  <c r="I347" i="1" s="1"/>
  <c r="H348" i="1"/>
  <c r="H347" i="1" s="1"/>
  <c r="I1063" i="3"/>
  <c r="I1062" i="3" s="1"/>
  <c r="H1063" i="3"/>
  <c r="H1062" i="3" s="1"/>
  <c r="G1063" i="3"/>
  <c r="G1062" i="3" s="1"/>
  <c r="I3060" i="1"/>
  <c r="I3059" i="1" s="1"/>
  <c r="H3060" i="1"/>
  <c r="H3059" i="1" s="1"/>
  <c r="G3060" i="1"/>
  <c r="G3059" i="1" s="1"/>
  <c r="I283" i="3"/>
  <c r="I282" i="3" s="1"/>
  <c r="H283" i="3"/>
  <c r="H282" i="3" s="1"/>
  <c r="G283" i="3"/>
  <c r="G282" i="3" s="1"/>
  <c r="H1520" i="1"/>
  <c r="H1519" i="1" s="1"/>
  <c r="I1520" i="1"/>
  <c r="I1519" i="1" s="1"/>
  <c r="G1520" i="1"/>
  <c r="G1519" i="1" s="1"/>
  <c r="G1284" i="1"/>
  <c r="G507" i="3" s="1"/>
  <c r="I2602" i="1"/>
  <c r="I2601" i="1" s="1"/>
  <c r="I2600" i="1" s="1"/>
  <c r="H2602" i="1"/>
  <c r="H2601" i="1" s="1"/>
  <c r="H2600" i="1" s="1"/>
  <c r="I287" i="1"/>
  <c r="I286" i="1" s="1"/>
  <c r="H287" i="1"/>
  <c r="H286" i="1" s="1"/>
  <c r="G287" i="1"/>
  <c r="G286" i="1" s="1"/>
  <c r="I2784" i="1"/>
  <c r="I2783" i="1" s="1"/>
  <c r="H2784" i="1"/>
  <c r="H2783" i="1" s="1"/>
  <c r="G2784" i="1"/>
  <c r="G2783" i="1" s="1"/>
  <c r="I3633" i="1"/>
  <c r="H3633" i="1"/>
  <c r="I3636" i="1"/>
  <c r="I3635" i="1" s="1"/>
  <c r="H3636" i="1"/>
  <c r="H3635" i="1" s="1"/>
  <c r="G3636" i="1"/>
  <c r="G3635" i="1" s="1"/>
  <c r="G3634" i="1" s="1"/>
  <c r="G3633" i="1" s="1"/>
  <c r="I2346" i="1"/>
  <c r="I2345" i="1" s="1"/>
  <c r="H2346" i="1"/>
  <c r="H2345" i="1" s="1"/>
  <c r="G2346" i="1"/>
  <c r="G2345" i="1" s="1"/>
  <c r="I2787" i="1"/>
  <c r="I2786" i="1" s="1"/>
  <c r="H2787" i="1"/>
  <c r="H2786" i="1" s="1"/>
  <c r="G2782" i="1"/>
  <c r="G2781" i="1" s="1"/>
  <c r="G2780" i="1" s="1"/>
  <c r="I2781" i="1"/>
  <c r="I2780" i="1" s="1"/>
  <c r="H2781" i="1"/>
  <c r="H2780" i="1" s="1"/>
  <c r="G2778" i="1"/>
  <c r="G2777" i="1" s="1"/>
  <c r="G2775" i="1"/>
  <c r="G2774" i="1" s="1"/>
  <c r="G1039" i="3" s="1"/>
  <c r="G1038" i="3" s="1"/>
  <c r="G1037" i="3" s="1"/>
  <c r="G2772" i="1"/>
  <c r="G2771" i="1" s="1"/>
  <c r="G2769" i="1"/>
  <c r="H2767" i="1"/>
  <c r="H2766" i="1" s="1"/>
  <c r="G2767" i="1"/>
  <c r="I2766" i="1"/>
  <c r="G2765" i="1"/>
  <c r="G2764" i="1" s="1"/>
  <c r="H2762" i="1"/>
  <c r="H2761" i="1" s="1"/>
  <c r="G2762" i="1"/>
  <c r="I2761" i="1"/>
  <c r="G2759" i="1"/>
  <c r="G2758" i="1" s="1"/>
  <c r="G2757" i="1" s="1"/>
  <c r="G2755" i="1"/>
  <c r="G2754" i="1" s="1"/>
  <c r="G1080" i="3" l="1"/>
  <c r="G1079" i="3" s="1"/>
  <c r="G1874" i="1"/>
  <c r="G1869" i="1"/>
  <c r="H2483" i="1"/>
  <c r="I2483" i="1"/>
  <c r="G1049" i="3"/>
  <c r="T645" i="3"/>
  <c r="G2787" i="1"/>
  <c r="G2786" i="1" s="1"/>
  <c r="G348" i="1"/>
  <c r="G347" i="1" s="1"/>
  <c r="G1743" i="1"/>
  <c r="G1742" i="1" s="1"/>
  <c r="G1612" i="1"/>
  <c r="G611" i="1"/>
  <c r="G1673" i="1"/>
  <c r="G1672" i="1" s="1"/>
  <c r="G2489" i="1"/>
  <c r="G2482" i="1" s="1"/>
  <c r="H1612" i="1"/>
  <c r="H1611" i="1"/>
  <c r="I1611" i="1"/>
  <c r="G2766" i="1"/>
  <c r="G2761" i="1"/>
  <c r="I610" i="3"/>
  <c r="I609" i="3" s="1"/>
  <c r="H610" i="3"/>
  <c r="H609" i="3" s="1"/>
  <c r="G610" i="3"/>
  <c r="G609" i="3" s="1"/>
  <c r="I607" i="3"/>
  <c r="I606" i="3" s="1"/>
  <c r="H607" i="3"/>
  <c r="H606" i="3" s="1"/>
  <c r="G607" i="3"/>
  <c r="G606" i="3" s="1"/>
  <c r="I604" i="3"/>
  <c r="I603" i="3" s="1"/>
  <c r="H604" i="3"/>
  <c r="H603" i="3" s="1"/>
  <c r="G604" i="3"/>
  <c r="G603" i="3" s="1"/>
  <c r="I601" i="3"/>
  <c r="I600" i="3" s="1"/>
  <c r="H601" i="3"/>
  <c r="H600" i="3" s="1"/>
  <c r="G601" i="3"/>
  <c r="G600" i="3" s="1"/>
  <c r="I598" i="3"/>
  <c r="I597" i="3" s="1"/>
  <c r="H598" i="3"/>
  <c r="H597" i="3" s="1"/>
  <c r="G598" i="3"/>
  <c r="G597" i="3" s="1"/>
  <c r="I595" i="3"/>
  <c r="I594" i="3" s="1"/>
  <c r="H595" i="3"/>
  <c r="H594" i="3" s="1"/>
  <c r="G595" i="3"/>
  <c r="G594" i="3" s="1"/>
  <c r="I592" i="3"/>
  <c r="I591" i="3" s="1"/>
  <c r="H592" i="3"/>
  <c r="H591" i="3" s="1"/>
  <c r="G592" i="3"/>
  <c r="G591" i="3" s="1"/>
  <c r="I580" i="3"/>
  <c r="I579" i="3" s="1"/>
  <c r="H580" i="3"/>
  <c r="H579" i="3" s="1"/>
  <c r="G580" i="3"/>
  <c r="G579" i="3" s="1"/>
  <c r="I577" i="3"/>
  <c r="I576" i="3" s="1"/>
  <c r="H577" i="3"/>
  <c r="H576" i="3" s="1"/>
  <c r="G577" i="3"/>
  <c r="G576" i="3" s="1"/>
  <c r="I574" i="3"/>
  <c r="I573" i="3" s="1"/>
  <c r="H574" i="3"/>
  <c r="H573" i="3" s="1"/>
  <c r="G574" i="3"/>
  <c r="G573" i="3" s="1"/>
  <c r="I559" i="3"/>
  <c r="I558" i="3" s="1"/>
  <c r="H559" i="3"/>
  <c r="H558" i="3" s="1"/>
  <c r="G559" i="3"/>
  <c r="G558" i="3" s="1"/>
  <c r="I1124" i="1"/>
  <c r="I1123" i="1" s="1"/>
  <c r="H1124" i="1"/>
  <c r="H1123" i="1" s="1"/>
  <c r="G1124" i="1"/>
  <c r="G1123" i="1" s="1"/>
  <c r="I1121" i="1"/>
  <c r="I1120" i="1" s="1"/>
  <c r="H1121" i="1"/>
  <c r="H1120" i="1" s="1"/>
  <c r="G1121" i="1"/>
  <c r="G1120" i="1" s="1"/>
  <c r="I1118" i="1"/>
  <c r="I1117" i="1" s="1"/>
  <c r="H1118" i="1"/>
  <c r="H1117" i="1" s="1"/>
  <c r="G1118" i="1"/>
  <c r="G1117" i="1" s="1"/>
  <c r="I1115" i="1"/>
  <c r="I1114" i="1" s="1"/>
  <c r="H1115" i="1"/>
  <c r="H1114" i="1" s="1"/>
  <c r="G1115" i="1"/>
  <c r="G1114" i="1" s="1"/>
  <c r="I1112" i="1"/>
  <c r="I1111" i="1" s="1"/>
  <c r="H1112" i="1"/>
  <c r="H1111" i="1" s="1"/>
  <c r="G1112" i="1"/>
  <c r="G1111" i="1" s="1"/>
  <c r="I1109" i="1"/>
  <c r="I1108" i="1" s="1"/>
  <c r="H1109" i="1"/>
  <c r="H1108" i="1" s="1"/>
  <c r="G1109" i="1"/>
  <c r="G1108" i="1" s="1"/>
  <c r="I1106" i="1"/>
  <c r="I1105" i="1" s="1"/>
  <c r="H1106" i="1"/>
  <c r="H1105" i="1" s="1"/>
  <c r="G1106" i="1"/>
  <c r="G1105" i="1" s="1"/>
  <c r="I1094" i="1"/>
  <c r="I1093" i="1" s="1"/>
  <c r="H1094" i="1"/>
  <c r="H1093" i="1" s="1"/>
  <c r="G1094" i="1"/>
  <c r="G1093" i="1" s="1"/>
  <c r="I1091" i="1"/>
  <c r="I1090" i="1" s="1"/>
  <c r="H1091" i="1"/>
  <c r="H1090" i="1" s="1"/>
  <c r="G1091" i="1"/>
  <c r="G1090" i="1" s="1"/>
  <c r="I1088" i="1"/>
  <c r="I1087" i="1" s="1"/>
  <c r="H1088" i="1"/>
  <c r="H1087" i="1" s="1"/>
  <c r="G1088" i="1"/>
  <c r="G1087" i="1" s="1"/>
  <c r="I1085" i="1"/>
  <c r="I1084" i="1" s="1"/>
  <c r="H1085" i="1"/>
  <c r="H1084" i="1" s="1"/>
  <c r="G1085" i="1"/>
  <c r="G1084" i="1" s="1"/>
  <c r="I556" i="3"/>
  <c r="I555" i="3" s="1"/>
  <c r="H556" i="3"/>
  <c r="H555" i="3" s="1"/>
  <c r="G556" i="3"/>
  <c r="G555" i="3" s="1"/>
  <c r="I553" i="3"/>
  <c r="I552" i="3" s="1"/>
  <c r="H553" i="3"/>
  <c r="H552" i="3" s="1"/>
  <c r="G553" i="3"/>
  <c r="G552" i="3" s="1"/>
  <c r="I550" i="3"/>
  <c r="I549" i="3" s="1"/>
  <c r="H550" i="3"/>
  <c r="H549" i="3" s="1"/>
  <c r="G550" i="3"/>
  <c r="G549" i="3" s="1"/>
  <c r="I547" i="3"/>
  <c r="I546" i="3" s="1"/>
  <c r="H547" i="3"/>
  <c r="H546" i="3" s="1"/>
  <c r="G547" i="3"/>
  <c r="G546" i="3" s="1"/>
  <c r="I819" i="1"/>
  <c r="I818" i="1" s="1"/>
  <c r="H819" i="1"/>
  <c r="H818" i="1" s="1"/>
  <c r="G819" i="1"/>
  <c r="G818" i="1" s="1"/>
  <c r="I816" i="1"/>
  <c r="I815" i="1" s="1"/>
  <c r="H816" i="1"/>
  <c r="H815" i="1" s="1"/>
  <c r="G816" i="1"/>
  <c r="G815" i="1" s="1"/>
  <c r="I813" i="1"/>
  <c r="I812" i="1" s="1"/>
  <c r="H813" i="1"/>
  <c r="H812" i="1" s="1"/>
  <c r="G813" i="1"/>
  <c r="G812" i="1" s="1"/>
  <c r="I810" i="1"/>
  <c r="I809" i="1" s="1"/>
  <c r="H810" i="1"/>
  <c r="H809" i="1" s="1"/>
  <c r="G810" i="1"/>
  <c r="G809" i="1" s="1"/>
  <c r="I488" i="1"/>
  <c r="I487" i="1" s="1"/>
  <c r="H488" i="1"/>
  <c r="H487" i="1" s="1"/>
  <c r="G488" i="1"/>
  <c r="G487" i="1" s="1"/>
  <c r="I835" i="3"/>
  <c r="I834" i="3" s="1"/>
  <c r="H835" i="3"/>
  <c r="H834" i="3" s="1"/>
  <c r="G835" i="3"/>
  <c r="G834" i="3" s="1"/>
  <c r="I485" i="1"/>
  <c r="I484" i="1" s="1"/>
  <c r="H485" i="1"/>
  <c r="H484" i="1" s="1"/>
  <c r="I832" i="3"/>
  <c r="I831" i="3" s="1"/>
  <c r="H832" i="3"/>
  <c r="H831" i="3" s="1"/>
  <c r="G832" i="3"/>
  <c r="G831" i="3" s="1"/>
  <c r="I482" i="1"/>
  <c r="I481" i="1" s="1"/>
  <c r="H482" i="1"/>
  <c r="H481" i="1" s="1"/>
  <c r="G482" i="1"/>
  <c r="G481" i="1" s="1"/>
  <c r="I829" i="3"/>
  <c r="I828" i="3" s="1"/>
  <c r="H829" i="3"/>
  <c r="H828" i="3" s="1"/>
  <c r="G829" i="3"/>
  <c r="G828" i="3" s="1"/>
  <c r="J480" i="1"/>
  <c r="I479" i="1"/>
  <c r="I478" i="1" s="1"/>
  <c r="H479" i="1"/>
  <c r="H478" i="1" s="1"/>
  <c r="G479" i="1"/>
  <c r="G478" i="1" s="1"/>
  <c r="I137" i="1"/>
  <c r="I136" i="1" s="1"/>
  <c r="H137" i="1"/>
  <c r="H136" i="1" s="1"/>
  <c r="G137" i="1"/>
  <c r="G136" i="1" s="1"/>
  <c r="I134" i="1"/>
  <c r="I133" i="1" s="1"/>
  <c r="H134" i="1"/>
  <c r="H133" i="1" s="1"/>
  <c r="G134" i="1"/>
  <c r="G133" i="1" s="1"/>
  <c r="G501" i="3"/>
  <c r="G1003" i="1"/>
  <c r="G1002" i="1" s="1"/>
  <c r="I503" i="3"/>
  <c r="I502" i="3" s="1"/>
  <c r="H503" i="3"/>
  <c r="H502" i="3" s="1"/>
  <c r="I1003" i="1"/>
  <c r="I1002" i="1" s="1"/>
  <c r="H1003" i="1"/>
  <c r="H1002" i="1" s="1"/>
  <c r="G1849" i="1" l="1"/>
  <c r="G504" i="3"/>
  <c r="G503" i="3" s="1"/>
  <c r="G502" i="3" s="1"/>
  <c r="G485" i="1"/>
  <c r="G484" i="1" s="1"/>
  <c r="I609" i="1"/>
  <c r="I607" i="1" s="1"/>
  <c r="H609" i="1"/>
  <c r="H608" i="1" s="1"/>
  <c r="G609" i="1"/>
  <c r="G607" i="1" s="1"/>
  <c r="I605" i="1"/>
  <c r="I604" i="1" s="1"/>
  <c r="H605" i="1"/>
  <c r="H604" i="1" s="1"/>
  <c r="G605" i="1"/>
  <c r="G604" i="1" s="1"/>
  <c r="K1655" i="1"/>
  <c r="J1655" i="1"/>
  <c r="G608" i="1" l="1"/>
  <c r="I608" i="1"/>
  <c r="H603" i="1"/>
  <c r="H599" i="1" s="1"/>
  <c r="G603" i="1"/>
  <c r="H607" i="1"/>
  <c r="I603" i="1"/>
  <c r="I599" i="1" s="1"/>
  <c r="J1776" i="1" l="1"/>
  <c r="J2506" i="1"/>
  <c r="I1778" i="1"/>
  <c r="H1778" i="1"/>
  <c r="G1778" i="1"/>
  <c r="G1777" i="1" s="1"/>
  <c r="I1775" i="1"/>
  <c r="I1774" i="1" s="1"/>
  <c r="H1775" i="1"/>
  <c r="H1774" i="1" s="1"/>
  <c r="G1775" i="1"/>
  <c r="G1774" i="1" s="1"/>
  <c r="J665" i="1"/>
  <c r="J471" i="1"/>
  <c r="J710" i="1"/>
  <c r="I804" i="1"/>
  <c r="I803" i="1" s="1"/>
  <c r="H804" i="1"/>
  <c r="H803" i="1" s="1"/>
  <c r="G804" i="1"/>
  <c r="G803" i="1" s="1"/>
  <c r="I1777" i="1" l="1"/>
  <c r="I2478" i="1"/>
  <c r="I2471" i="1" s="1"/>
  <c r="H1777" i="1"/>
  <c r="H2478" i="1"/>
  <c r="H2471" i="1" s="1"/>
  <c r="J1271" i="3"/>
  <c r="K1271" i="3"/>
  <c r="M1271" i="3"/>
  <c r="N1271" i="3"/>
  <c r="O1271" i="3"/>
  <c r="H943" i="3"/>
  <c r="H942" i="3" s="1"/>
  <c r="H941" i="3" s="1"/>
  <c r="I943" i="3"/>
  <c r="I942" i="3" s="1"/>
  <c r="I941" i="3" s="1"/>
  <c r="G943" i="3"/>
  <c r="G942" i="3" s="1"/>
  <c r="G941" i="3" s="1"/>
  <c r="I2002" i="1"/>
  <c r="I2001" i="1" s="1"/>
  <c r="H2002" i="1"/>
  <c r="H2001" i="1" s="1"/>
  <c r="G2002" i="1"/>
  <c r="G2001" i="1" s="1"/>
  <c r="J931" i="3"/>
  <c r="K931" i="3"/>
  <c r="L931" i="3"/>
  <c r="M931" i="3"/>
  <c r="N931" i="3"/>
  <c r="O931" i="3"/>
  <c r="H940" i="3"/>
  <c r="H939" i="3" s="1"/>
  <c r="H938" i="3" s="1"/>
  <c r="I940" i="3"/>
  <c r="I939" i="3" s="1"/>
  <c r="I938" i="3" s="1"/>
  <c r="G940" i="3"/>
  <c r="G939" i="3" s="1"/>
  <c r="G938" i="3" s="1"/>
  <c r="I1999" i="1"/>
  <c r="I1998" i="1" s="1"/>
  <c r="H1999" i="1"/>
  <c r="H1998" i="1" s="1"/>
  <c r="G1999" i="1"/>
  <c r="G1998" i="1" s="1"/>
  <c r="I667" i="1"/>
  <c r="I665" i="1" s="1"/>
  <c r="I664" i="1" s="1"/>
  <c r="H667" i="1"/>
  <c r="H666" i="1" s="1"/>
  <c r="G667" i="1"/>
  <c r="G666" i="1" s="1"/>
  <c r="I682" i="1"/>
  <c r="I680" i="1" s="1"/>
  <c r="H682" i="1"/>
  <c r="H681" i="1" s="1"/>
  <c r="G682" i="1"/>
  <c r="G680" i="1" s="1"/>
  <c r="G679" i="1" s="1"/>
  <c r="I280" i="3"/>
  <c r="I279" i="3" s="1"/>
  <c r="H280" i="3"/>
  <c r="H279" i="3" s="1"/>
  <c r="G280" i="3"/>
  <c r="G279" i="3" s="1"/>
  <c r="G271" i="3"/>
  <c r="G287" i="3"/>
  <c r="G286" i="3" s="1"/>
  <c r="G285" i="3" s="1"/>
  <c r="I287" i="3"/>
  <c r="I286" i="3" s="1"/>
  <c r="I285" i="3" s="1"/>
  <c r="H1244" i="1"/>
  <c r="H1243" i="1" s="1"/>
  <c r="I1244" i="1"/>
  <c r="I1243" i="1" s="1"/>
  <c r="G1244" i="1"/>
  <c r="G1243" i="1" s="1"/>
  <c r="G681" i="1" l="1"/>
  <c r="H665" i="1"/>
  <c r="H664" i="1" s="1"/>
  <c r="I666" i="1"/>
  <c r="G665" i="1"/>
  <c r="G664" i="1" s="1"/>
  <c r="H680" i="1"/>
  <c r="I681" i="1"/>
  <c r="H1102" i="3"/>
  <c r="I1102" i="3"/>
  <c r="G1102" i="3"/>
  <c r="J1900" i="1" l="1"/>
  <c r="G1136" i="3"/>
  <c r="I1711" i="1"/>
  <c r="I1710" i="1" s="1"/>
  <c r="H1711" i="1"/>
  <c r="H1710" i="1" s="1"/>
  <c r="G1711" i="1"/>
  <c r="G1710" i="1" s="1"/>
  <c r="I1237" i="3"/>
  <c r="H1237" i="3"/>
  <c r="J1075" i="3"/>
  <c r="K1075" i="3"/>
  <c r="L1075" i="3"/>
  <c r="M1075" i="3"/>
  <c r="N1075" i="3"/>
  <c r="O1075" i="3"/>
  <c r="G1112" i="3"/>
  <c r="G1111" i="3" s="1"/>
  <c r="I1109" i="3"/>
  <c r="I1108" i="3" s="1"/>
  <c r="H1109" i="3"/>
  <c r="H1108" i="3" s="1"/>
  <c r="G1109" i="3"/>
  <c r="G1108" i="3" s="1"/>
  <c r="I1106" i="3"/>
  <c r="I1105" i="3" s="1"/>
  <c r="H1106" i="3"/>
  <c r="H1105" i="3" s="1"/>
  <c r="G1106" i="3"/>
  <c r="G1105" i="3" s="1"/>
  <c r="G2691" i="1"/>
  <c r="G2690" i="1" s="1"/>
  <c r="I2688" i="1"/>
  <c r="I2687" i="1" s="1"/>
  <c r="H2688" i="1"/>
  <c r="H2687" i="1" s="1"/>
  <c r="G2688" i="1"/>
  <c r="G2687" i="1" s="1"/>
  <c r="I2685" i="1"/>
  <c r="H2685" i="1"/>
  <c r="G2685" i="1"/>
  <c r="I2683" i="1"/>
  <c r="H2683" i="1"/>
  <c r="G2683" i="1"/>
  <c r="I2678" i="1"/>
  <c r="I2677" i="1" s="1"/>
  <c r="H2678" i="1"/>
  <c r="H2677" i="1" s="1"/>
  <c r="G2677" i="1"/>
  <c r="I2674" i="1"/>
  <c r="I2671" i="1" s="1"/>
  <c r="I2670" i="1" s="1"/>
  <c r="H2674" i="1"/>
  <c r="H2671" i="1" s="1"/>
  <c r="H2670" i="1" s="1"/>
  <c r="G2674" i="1"/>
  <c r="G2671" i="1" s="1"/>
  <c r="G2670" i="1" s="1"/>
  <c r="I2669" i="1"/>
  <c r="I2668" i="1" s="1"/>
  <c r="H2669" i="1"/>
  <c r="H2668" i="1" s="1"/>
  <c r="G2669" i="1"/>
  <c r="G2668" i="1" s="1"/>
  <c r="I2691" i="1" l="1"/>
  <c r="I2690" i="1" s="1"/>
  <c r="I1113" i="3"/>
  <c r="I1075" i="3" s="1"/>
  <c r="H2691" i="1"/>
  <c r="H2690" i="1" s="1"/>
  <c r="H1113" i="3"/>
  <c r="H1075" i="3" s="1"/>
  <c r="H2682" i="1"/>
  <c r="I2682" i="1"/>
  <c r="G2682" i="1"/>
  <c r="I1112" i="3" l="1"/>
  <c r="I1111" i="3" s="1"/>
  <c r="H1112" i="3"/>
  <c r="H1111" i="3" s="1"/>
  <c r="H2676" i="1"/>
  <c r="P1085" i="3"/>
  <c r="I2676" i="1"/>
  <c r="I2828" i="1"/>
  <c r="H2828" i="1"/>
  <c r="G2828" i="1"/>
  <c r="G236" i="1" l="1"/>
  <c r="I217" i="3"/>
  <c r="I216" i="3" s="1"/>
  <c r="H217" i="3"/>
  <c r="H216" i="3" s="1"/>
  <c r="G217" i="3"/>
  <c r="G216" i="3" s="1"/>
  <c r="I2298" i="1"/>
  <c r="I2297" i="1" s="1"/>
  <c r="H2298" i="1"/>
  <c r="H2297" i="1" s="1"/>
  <c r="G2298" i="1"/>
  <c r="G2297" i="1" s="1"/>
  <c r="I1708" i="1" l="1"/>
  <c r="I1707" i="1" s="1"/>
  <c r="H1708" i="1"/>
  <c r="H1707" i="1" s="1"/>
  <c r="G1708" i="1"/>
  <c r="G1707" i="1" s="1"/>
  <c r="I1705" i="1"/>
  <c r="H1705" i="1"/>
  <c r="G1705" i="1"/>
  <c r="G1704" i="1" s="1"/>
  <c r="H1236" i="3"/>
  <c r="H1235" i="3" s="1"/>
  <c r="I1236" i="3"/>
  <c r="I1235" i="3" s="1"/>
  <c r="G1236" i="3"/>
  <c r="G1235" i="3" s="1"/>
  <c r="H1234" i="3"/>
  <c r="H1233" i="3" s="1"/>
  <c r="G1234" i="3"/>
  <c r="G1233" i="3" s="1"/>
  <c r="H287" i="3"/>
  <c r="H286" i="3" s="1"/>
  <c r="H285" i="3" s="1"/>
  <c r="H160" i="3"/>
  <c r="I160" i="3"/>
  <c r="G160" i="3"/>
  <c r="I3613" i="1"/>
  <c r="I3612" i="1" s="1"/>
  <c r="I3611" i="1" s="1"/>
  <c r="I3610" i="1" s="1"/>
  <c r="I3609" i="1" s="1"/>
  <c r="I3608" i="1" s="1"/>
  <c r="H3613" i="1"/>
  <c r="H3612" i="1" s="1"/>
  <c r="H3611" i="1" s="1"/>
  <c r="H3610" i="1" s="1"/>
  <c r="H3609" i="1" s="1"/>
  <c r="H3608" i="1" s="1"/>
  <c r="G3613" i="1"/>
  <c r="G3612" i="1" s="1"/>
  <c r="G3611" i="1" s="1"/>
  <c r="G3610" i="1" s="1"/>
  <c r="I1704" i="1" l="1"/>
  <c r="I1703" i="1" s="1"/>
  <c r="I1702" i="1" s="1"/>
  <c r="I2492" i="1"/>
  <c r="I2489" i="1" s="1"/>
  <c r="I2482" i="1" s="1"/>
  <c r="I2467" i="1" s="1"/>
  <c r="I2464" i="1" s="1"/>
  <c r="I2434" i="1" s="1"/>
  <c r="H1704" i="1"/>
  <c r="H1703" i="1" s="1"/>
  <c r="H1702" i="1" s="1"/>
  <c r="H2492" i="1"/>
  <c r="H2489" i="1" s="1"/>
  <c r="H2482" i="1" s="1"/>
  <c r="H2467" i="1" s="1"/>
  <c r="H2464" i="1" s="1"/>
  <c r="H2434" i="1" s="1"/>
  <c r="G1703" i="1"/>
  <c r="G1702" i="1" s="1"/>
  <c r="H1232" i="3"/>
  <c r="H1230" i="3" s="1"/>
  <c r="G1232" i="3"/>
  <c r="G1230" i="3" s="1"/>
  <c r="G3609" i="1"/>
  <c r="G3608" i="1" s="1"/>
  <c r="J1927" i="1"/>
  <c r="J2071" i="1"/>
  <c r="J2231" i="1"/>
  <c r="J3013" i="1"/>
  <c r="H984" i="3"/>
  <c r="H983" i="3" s="1"/>
  <c r="I984" i="3"/>
  <c r="I983" i="3" s="1"/>
  <c r="H2751" i="1"/>
  <c r="H2750" i="1" s="1"/>
  <c r="I2751" i="1"/>
  <c r="I2750" i="1" s="1"/>
  <c r="G984" i="3"/>
  <c r="G983" i="3" s="1"/>
  <c r="G2751" i="1"/>
  <c r="G2750" i="1" s="1"/>
  <c r="I2410" i="1"/>
  <c r="I2409" i="1" s="1"/>
  <c r="H2410" i="1"/>
  <c r="H2409" i="1" s="1"/>
  <c r="G2410" i="1"/>
  <c r="G2409" i="1" s="1"/>
  <c r="I2254" i="1"/>
  <c r="I2253" i="1" s="1"/>
  <c r="H2254" i="1"/>
  <c r="H2253" i="1" s="1"/>
  <c r="G2254" i="1"/>
  <c r="G2253" i="1" s="1"/>
  <c r="J1601" i="1"/>
  <c r="H1629" i="1"/>
  <c r="I1629" i="1"/>
  <c r="I1916" i="1"/>
  <c r="H1916" i="1"/>
  <c r="G1916" i="1"/>
  <c r="I1914" i="1"/>
  <c r="H1914" i="1"/>
  <c r="G1914" i="1"/>
  <c r="H1913" i="1" l="1"/>
  <c r="H1911" i="1" s="1"/>
  <c r="H1901" i="1" s="1"/>
  <c r="H1900" i="1" s="1"/>
  <c r="I1913" i="1"/>
  <c r="I1911" i="1" s="1"/>
  <c r="I1901" i="1" s="1"/>
  <c r="I1900" i="1" s="1"/>
  <c r="G1913" i="1"/>
  <c r="G1911" i="1" s="1"/>
  <c r="H1101" i="3"/>
  <c r="I1101" i="3"/>
  <c r="G1101" i="3"/>
  <c r="G1100" i="3" s="1"/>
  <c r="G1075" i="3" s="1"/>
  <c r="I54" i="2"/>
  <c r="I1234" i="3"/>
  <c r="I1233" i="3" s="1"/>
  <c r="I1232" i="3" s="1"/>
  <c r="I1230" i="3" s="1"/>
  <c r="I3602" i="1"/>
  <c r="I3631" i="1"/>
  <c r="I3625" i="1" s="1"/>
  <c r="I3624" i="1" s="1"/>
  <c r="H3631" i="1"/>
  <c r="H3630" i="1" s="1"/>
  <c r="H3626" i="1" s="1"/>
  <c r="G3631" i="1"/>
  <c r="G3630" i="1" s="1"/>
  <c r="I3642" i="1"/>
  <c r="I3641" i="1" s="1"/>
  <c r="I3640" i="1" s="1"/>
  <c r="I3639" i="1" s="1"/>
  <c r="I3638" i="1" s="1"/>
  <c r="I3163" i="1" s="1"/>
  <c r="H3642" i="1"/>
  <c r="H3641" i="1" s="1"/>
  <c r="H3640" i="1" s="1"/>
  <c r="H3639" i="1" s="1"/>
  <c r="H3638" i="1" s="1"/>
  <c r="H3163" i="1" s="1"/>
  <c r="G3642" i="1"/>
  <c r="G3641" i="1" s="1"/>
  <c r="G3640" i="1" s="1"/>
  <c r="G3639" i="1" s="1"/>
  <c r="G3638" i="1" s="1"/>
  <c r="G3163" i="1" s="1"/>
  <c r="G3602" i="1"/>
  <c r="G2317" i="1" s="1"/>
  <c r="G2316" i="1" s="1"/>
  <c r="I3606" i="1"/>
  <c r="H3606" i="1"/>
  <c r="G3606" i="1"/>
  <c r="G3604" i="1"/>
  <c r="G3600" i="1"/>
  <c r="I2030" i="1"/>
  <c r="I2028" i="1" s="1"/>
  <c r="H2030" i="1"/>
  <c r="H2028" i="1" s="1"/>
  <c r="G2030" i="1"/>
  <c r="G2028" i="1" s="1"/>
  <c r="I2295" i="1"/>
  <c r="I2294" i="1" s="1"/>
  <c r="H2295" i="1"/>
  <c r="H2294" i="1" s="1"/>
  <c r="G2295" i="1"/>
  <c r="G2293" i="1" s="1"/>
  <c r="I2871" i="1"/>
  <c r="I2870" i="1" s="1"/>
  <c r="H2871" i="1"/>
  <c r="H2870" i="1" s="1"/>
  <c r="G2871" i="1"/>
  <c r="G2869" i="1" s="1"/>
  <c r="I2643" i="1"/>
  <c r="H2643" i="1"/>
  <c r="G2643" i="1"/>
  <c r="G2641" i="1" s="1"/>
  <c r="G2639" i="1" s="1"/>
  <c r="I1086" i="3"/>
  <c r="H1086" i="3"/>
  <c r="H1085" i="3" s="1"/>
  <c r="I174" i="3"/>
  <c r="H174" i="3"/>
  <c r="H173" i="3" s="1"/>
  <c r="G174" i="3"/>
  <c r="I2122" i="1"/>
  <c r="I2121" i="1" s="1"/>
  <c r="H2122" i="1"/>
  <c r="H2117" i="1" s="1"/>
  <c r="G2122" i="1"/>
  <c r="G2121" i="1" s="1"/>
  <c r="I2115" i="1"/>
  <c r="I2114" i="1" s="1"/>
  <c r="H2115" i="1"/>
  <c r="H2113" i="1" s="1"/>
  <c r="G2115" i="1"/>
  <c r="G2113" i="1" s="1"/>
  <c r="G169" i="3"/>
  <c r="I168" i="3"/>
  <c r="H168" i="3"/>
  <c r="H167" i="3" s="1"/>
  <c r="I2111" i="1"/>
  <c r="H2111" i="1"/>
  <c r="H2110" i="1" s="1"/>
  <c r="G2111" i="1"/>
  <c r="I2365" i="1"/>
  <c r="I2361" i="1" s="1"/>
  <c r="H2365" i="1"/>
  <c r="H2364" i="1" s="1"/>
  <c r="G2365" i="1"/>
  <c r="G2361" i="1" s="1"/>
  <c r="I2359" i="1"/>
  <c r="I2358" i="1" s="1"/>
  <c r="H2359" i="1"/>
  <c r="H2358" i="1" s="1"/>
  <c r="G2359" i="1"/>
  <c r="I2356" i="1"/>
  <c r="I2354" i="1" s="1"/>
  <c r="H2356" i="1"/>
  <c r="H2354" i="1" s="1"/>
  <c r="G2356" i="1"/>
  <c r="G2354" i="1" s="1"/>
  <c r="I2352" i="1"/>
  <c r="I2338" i="1" s="1"/>
  <c r="H2352" i="1"/>
  <c r="H2338" i="1" s="1"/>
  <c r="G2352" i="1"/>
  <c r="G2338" i="1" s="1"/>
  <c r="I2251" i="1"/>
  <c r="I2250" i="1" s="1"/>
  <c r="H2251" i="1"/>
  <c r="H2250" i="1" s="1"/>
  <c r="G2251" i="1"/>
  <c r="G2250" i="1" s="1"/>
  <c r="I2642" i="1" l="1"/>
  <c r="I2641" i="1"/>
  <c r="H2642" i="1"/>
  <c r="H2641" i="1"/>
  <c r="G3626" i="1"/>
  <c r="G3625" i="1" s="1"/>
  <c r="G3624" i="1" s="1"/>
  <c r="G1086" i="3"/>
  <c r="T1085" i="3"/>
  <c r="G2358" i="1"/>
  <c r="H3602" i="1"/>
  <c r="Q1250" i="3"/>
  <c r="Q1252" i="3" s="1"/>
  <c r="G168" i="3"/>
  <c r="J1222" i="3"/>
  <c r="H3600" i="1"/>
  <c r="H1100" i="3"/>
  <c r="I1100" i="3"/>
  <c r="H3625" i="1"/>
  <c r="H3624" i="1" s="1"/>
  <c r="I3600" i="1"/>
  <c r="I3599" i="1" s="1"/>
  <c r="I3598" i="1" s="1"/>
  <c r="I3597" i="1" s="1"/>
  <c r="I3596" i="1" s="1"/>
  <c r="I2364" i="1"/>
  <c r="I2293" i="1"/>
  <c r="G1997" i="1"/>
  <c r="H1997" i="1"/>
  <c r="I1085" i="3"/>
  <c r="I173" i="3"/>
  <c r="I167" i="3"/>
  <c r="J3608" i="1"/>
  <c r="G2294" i="1"/>
  <c r="I1997" i="1"/>
  <c r="H2114" i="1"/>
  <c r="I2869" i="1"/>
  <c r="G2355" i="1"/>
  <c r="G3599" i="1"/>
  <c r="I3630" i="1"/>
  <c r="I3626" i="1" s="1"/>
  <c r="H2293" i="1"/>
  <c r="G2870" i="1"/>
  <c r="H2869" i="1"/>
  <c r="G173" i="3"/>
  <c r="H2121" i="1"/>
  <c r="I2117" i="1"/>
  <c r="G2114" i="1"/>
  <c r="I2113" i="1"/>
  <c r="I2355" i="1"/>
  <c r="H2355" i="1"/>
  <c r="G2110" i="1"/>
  <c r="G2364" i="1"/>
  <c r="H2361" i="1"/>
  <c r="G2351" i="1"/>
  <c r="I2351" i="1"/>
  <c r="H2351" i="1"/>
  <c r="I2639" i="1" l="1"/>
  <c r="H2639" i="1"/>
  <c r="G3598" i="1"/>
  <c r="G3597" i="1" s="1"/>
  <c r="G3596" i="1" s="1"/>
  <c r="J3168" i="1" s="1"/>
  <c r="P969" i="3"/>
  <c r="G1085" i="3"/>
  <c r="H3599" i="1"/>
  <c r="H3598" i="1" s="1"/>
  <c r="H3597" i="1" s="1"/>
  <c r="H3596" i="1" s="1"/>
  <c r="H3652" i="1" s="1"/>
  <c r="G167" i="3"/>
  <c r="I3652" i="1"/>
  <c r="T1075" i="3" l="1"/>
  <c r="G3652" i="1"/>
  <c r="G224" i="1"/>
  <c r="I317" i="1"/>
  <c r="H317" i="1"/>
  <c r="G317" i="1"/>
  <c r="I470" i="1"/>
  <c r="I469" i="1" s="1"/>
  <c r="H470" i="1"/>
  <c r="H469" i="1" s="1"/>
  <c r="G470" i="1"/>
  <c r="G469" i="1" s="1"/>
  <c r="I791" i="3"/>
  <c r="H791" i="3"/>
  <c r="G791" i="3"/>
  <c r="H269" i="1"/>
  <c r="I269" i="1"/>
  <c r="G269" i="1"/>
  <c r="H374" i="1"/>
  <c r="I374" i="1"/>
  <c r="G374" i="1"/>
  <c r="G506" i="1"/>
  <c r="I438" i="1" l="1"/>
  <c r="I437" i="1" s="1"/>
  <c r="H438" i="1"/>
  <c r="H437" i="1" s="1"/>
  <c r="G438" i="1"/>
  <c r="G437" i="1" s="1"/>
  <c r="I435" i="1"/>
  <c r="I434" i="1" s="1"/>
  <c r="H435" i="1"/>
  <c r="H434" i="1" s="1"/>
  <c r="G435" i="1"/>
  <c r="G434" i="1" s="1"/>
  <c r="I432" i="1"/>
  <c r="I431" i="1" s="1"/>
  <c r="H432" i="1"/>
  <c r="H431" i="1" s="1"/>
  <c r="G432" i="1"/>
  <c r="G431" i="1" s="1"/>
  <c r="I429" i="1"/>
  <c r="I428" i="1" s="1"/>
  <c r="H429" i="1"/>
  <c r="H428" i="1" s="1"/>
  <c r="G429" i="1"/>
  <c r="G428" i="1" s="1"/>
  <c r="I426" i="1"/>
  <c r="I425" i="1" s="1"/>
  <c r="H426" i="1"/>
  <c r="H425" i="1" s="1"/>
  <c r="G426" i="1"/>
  <c r="G425" i="1" s="1"/>
  <c r="I423" i="1"/>
  <c r="I422" i="1" s="1"/>
  <c r="H423" i="1"/>
  <c r="H422" i="1" s="1"/>
  <c r="G423" i="1"/>
  <c r="G422" i="1" s="1"/>
  <c r="H742" i="3"/>
  <c r="I742" i="3"/>
  <c r="G742" i="3"/>
  <c r="H236" i="1"/>
  <c r="I236" i="1"/>
  <c r="G235" i="1"/>
  <c r="H25" i="3"/>
  <c r="I25" i="3"/>
  <c r="G25" i="3"/>
  <c r="I544" i="1"/>
  <c r="I543" i="1" s="1"/>
  <c r="I542" i="1" s="1"/>
  <c r="I540" i="1" s="1"/>
  <c r="I539" i="1" s="1"/>
  <c r="H544" i="1"/>
  <c r="H543" i="1" s="1"/>
  <c r="H542" i="1" s="1"/>
  <c r="H540" i="1" s="1"/>
  <c r="H539" i="1" s="1"/>
  <c r="G544" i="1"/>
  <c r="G543" i="1" s="1"/>
  <c r="G542" i="1" s="1"/>
  <c r="H895" i="3"/>
  <c r="I895" i="3"/>
  <c r="I571" i="1"/>
  <c r="I570" i="1" s="1"/>
  <c r="I566" i="1" s="1"/>
  <c r="I565" i="1" s="1"/>
  <c r="H571" i="1"/>
  <c r="H570" i="1" s="1"/>
  <c r="H566" i="1" s="1"/>
  <c r="H565" i="1" s="1"/>
  <c r="G571" i="1"/>
  <c r="G570" i="1" s="1"/>
  <c r="G564" i="1"/>
  <c r="G563" i="1" s="1"/>
  <c r="G562" i="1" s="1"/>
  <c r="G561" i="1" s="1"/>
  <c r="I563" i="1"/>
  <c r="I562" i="1" s="1"/>
  <c r="I561" i="1" s="1"/>
  <c r="H563" i="1"/>
  <c r="H562" i="1" s="1"/>
  <c r="H561" i="1" s="1"/>
  <c r="G559" i="1"/>
  <c r="G558" i="1" s="1"/>
  <c r="I558" i="1"/>
  <c r="H558" i="1"/>
  <c r="G556" i="1"/>
  <c r="I554" i="1"/>
  <c r="I553" i="1" s="1"/>
  <c r="H554" i="1"/>
  <c r="H553" i="1" s="1"/>
  <c r="G554" i="1"/>
  <c r="G553" i="1" s="1"/>
  <c r="H762" i="3"/>
  <c r="I762" i="3"/>
  <c r="G762" i="3"/>
  <c r="H758" i="3"/>
  <c r="I758" i="3"/>
  <c r="G758" i="3"/>
  <c r="H370" i="1"/>
  <c r="I370" i="1"/>
  <c r="G370" i="1"/>
  <c r="G369" i="1" s="1"/>
  <c r="I303" i="1"/>
  <c r="H303" i="1"/>
  <c r="G303" i="1"/>
  <c r="G302" i="1" s="1"/>
  <c r="H790" i="3"/>
  <c r="I790" i="3"/>
  <c r="G790" i="3"/>
  <c r="I246" i="1"/>
  <c r="I245" i="1" s="1"/>
  <c r="H246" i="1"/>
  <c r="H245" i="1" s="1"/>
  <c r="H904" i="3"/>
  <c r="I904" i="3"/>
  <c r="G904" i="3"/>
  <c r="I185" i="1"/>
  <c r="I184" i="1" s="1"/>
  <c r="I183" i="1" s="1"/>
  <c r="H185" i="1"/>
  <c r="H184" i="1" s="1"/>
  <c r="H183" i="1" s="1"/>
  <c r="G185" i="1"/>
  <c r="G184" i="1" s="1"/>
  <c r="I181" i="1"/>
  <c r="I180" i="1" s="1"/>
  <c r="H181" i="1"/>
  <c r="H180" i="1" s="1"/>
  <c r="G181" i="1"/>
  <c r="G180" i="1" s="1"/>
  <c r="I178" i="1"/>
  <c r="I177" i="1" s="1"/>
  <c r="I175" i="1" s="1"/>
  <c r="H178" i="1"/>
  <c r="H177" i="1" s="1"/>
  <c r="G178" i="1"/>
  <c r="G177" i="1" s="1"/>
  <c r="I122" i="1"/>
  <c r="I121" i="1" s="1"/>
  <c r="H121" i="1"/>
  <c r="G122" i="1"/>
  <c r="G121" i="1" s="1"/>
  <c r="G566" i="1" l="1"/>
  <c r="T883" i="3" s="1"/>
  <c r="G183" i="1"/>
  <c r="T901" i="3" s="1"/>
  <c r="G540" i="1"/>
  <c r="G539" i="1" s="1"/>
  <c r="T22" i="3"/>
  <c r="H551" i="1"/>
  <c r="H550" i="1" s="1"/>
  <c r="I551" i="1"/>
  <c r="I550" i="1" s="1"/>
  <c r="G551" i="1"/>
  <c r="G550" i="1" s="1"/>
  <c r="G246" i="1"/>
  <c r="G245" i="1" s="1"/>
  <c r="J573" i="1"/>
  <c r="G176" i="1"/>
  <c r="G175" i="1" s="1"/>
  <c r="I176" i="1"/>
  <c r="H176" i="1"/>
  <c r="H175" i="1"/>
  <c r="I1066" i="1" l="1"/>
  <c r="I1065" i="1" s="1"/>
  <c r="H1066" i="1"/>
  <c r="H1065" i="1" s="1"/>
  <c r="I1410" i="1"/>
  <c r="I1409" i="1" s="1"/>
  <c r="H1410" i="1"/>
  <c r="H1409" i="1" s="1"/>
  <c r="G1410" i="1"/>
  <c r="G1409" i="1" s="1"/>
  <c r="H293" i="3"/>
  <c r="H292" i="3" s="1"/>
  <c r="H291" i="3" s="1"/>
  <c r="I293" i="3"/>
  <c r="I292" i="3" s="1"/>
  <c r="I291" i="3" s="1"/>
  <c r="G293" i="3"/>
  <c r="G292" i="3" s="1"/>
  <c r="G291" i="3" s="1"/>
  <c r="G1279" i="1"/>
  <c r="G1278" i="1" s="1"/>
  <c r="I1279" i="1"/>
  <c r="I1278" i="1" s="1"/>
  <c r="H1279" i="1"/>
  <c r="H1278" i="1" s="1"/>
  <c r="H458" i="3"/>
  <c r="H457" i="3" s="1"/>
  <c r="H456" i="3" s="1"/>
  <c r="I458" i="3"/>
  <c r="I457" i="3" s="1"/>
  <c r="I456" i="3" s="1"/>
  <c r="G458" i="3"/>
  <c r="G457" i="3" s="1"/>
  <c r="G456" i="3" s="1"/>
  <c r="I896" i="1"/>
  <c r="I895" i="1" s="1"/>
  <c r="H896" i="1"/>
  <c r="H895" i="1" s="1"/>
  <c r="G896" i="1"/>
  <c r="G895" i="1" s="1"/>
  <c r="H523" i="3"/>
  <c r="I523" i="3"/>
  <c r="H501" i="3"/>
  <c r="I501" i="3"/>
  <c r="I801" i="1"/>
  <c r="I800" i="1" s="1"/>
  <c r="H801" i="1"/>
  <c r="H800" i="1" s="1"/>
  <c r="G801" i="1"/>
  <c r="G800" i="1" s="1"/>
  <c r="G359" i="3"/>
  <c r="G358" i="3" s="1"/>
  <c r="G357" i="3" s="1"/>
  <c r="I358" i="3"/>
  <c r="I357" i="3" s="1"/>
  <c r="H358" i="3"/>
  <c r="H357" i="3" s="1"/>
  <c r="I734" i="1"/>
  <c r="I733" i="1" s="1"/>
  <c r="H734" i="1"/>
  <c r="H733" i="1" s="1"/>
  <c r="G734" i="1"/>
  <c r="G733" i="1" s="1"/>
  <c r="G1066" i="1" l="1"/>
  <c r="G1065" i="1" s="1"/>
  <c r="H1150" i="3" l="1"/>
  <c r="H1149" i="3" s="1"/>
  <c r="I1150" i="3"/>
  <c r="I1149" i="3" s="1"/>
  <c r="G1150" i="3"/>
  <c r="G1149" i="3" s="1"/>
  <c r="I1151" i="3"/>
  <c r="H1151" i="3"/>
  <c r="G1151" i="3"/>
  <c r="I1653" i="1"/>
  <c r="H1653" i="1"/>
  <c r="G1653" i="1"/>
  <c r="I1651" i="1"/>
  <c r="H1651" i="1"/>
  <c r="G1651" i="1"/>
  <c r="I1148" i="3" l="1"/>
  <c r="H1148" i="3"/>
  <c r="I1650" i="1"/>
  <c r="G1148" i="3"/>
  <c r="G1650" i="1"/>
  <c r="G1648" i="1" s="1"/>
  <c r="H1650" i="1"/>
  <c r="H465" i="3"/>
  <c r="I465" i="3"/>
  <c r="G465" i="3"/>
  <c r="H1648" i="1" l="1"/>
  <c r="J1653" i="1"/>
  <c r="I1648" i="1"/>
  <c r="K1653" i="1"/>
  <c r="G630" i="3"/>
  <c r="H771" i="3" l="1"/>
  <c r="I771" i="3"/>
  <c r="G771" i="3"/>
  <c r="H768" i="3"/>
  <c r="I768" i="3"/>
  <c r="G768" i="3"/>
  <c r="H751" i="3"/>
  <c r="I751" i="3"/>
  <c r="G751" i="3"/>
  <c r="H852" i="3"/>
  <c r="I852" i="3"/>
  <c r="G852" i="3"/>
  <c r="H1058" i="3"/>
  <c r="H1057" i="3" s="1"/>
  <c r="I1058" i="3"/>
  <c r="I1057" i="3" s="1"/>
  <c r="G1058" i="3"/>
  <c r="G1057" i="3" s="1"/>
  <c r="H1136" i="3"/>
  <c r="H1135" i="3" s="1"/>
  <c r="I1136" i="3"/>
  <c r="I1135" i="3" s="1"/>
  <c r="H735" i="3"/>
  <c r="I735" i="3"/>
  <c r="G735" i="3"/>
  <c r="H732" i="3"/>
  <c r="I732" i="3"/>
  <c r="G732" i="3"/>
  <c r="H723" i="3"/>
  <c r="I723" i="3"/>
  <c r="G723" i="3"/>
  <c r="H720" i="3"/>
  <c r="I720" i="3"/>
  <c r="G720" i="3"/>
  <c r="H492" i="3"/>
  <c r="I492" i="3"/>
  <c r="G492" i="3"/>
  <c r="H489" i="3"/>
  <c r="I489" i="3"/>
  <c r="G489" i="3"/>
  <c r="G368" i="3"/>
  <c r="H368" i="3"/>
  <c r="I368" i="3"/>
  <c r="H356" i="3"/>
  <c r="I356" i="3"/>
  <c r="G356" i="3"/>
  <c r="H3037" i="1"/>
  <c r="I3037" i="1"/>
  <c r="G3037" i="1"/>
  <c r="G1283" i="1"/>
  <c r="H1283" i="1"/>
  <c r="I1283" i="1"/>
  <c r="I441" i="1" l="1"/>
  <c r="I440" i="1" s="1"/>
  <c r="H441" i="1"/>
  <c r="H440" i="1" s="1"/>
  <c r="G441" i="1"/>
  <c r="G440" i="1" s="1"/>
  <c r="I1045" i="1"/>
  <c r="I1044" i="1" s="1"/>
  <c r="H1045" i="1"/>
  <c r="H1044" i="1" s="1"/>
  <c r="G1045" i="1"/>
  <c r="G1044" i="1" s="1"/>
  <c r="I420" i="1"/>
  <c r="I419" i="1" s="1"/>
  <c r="H420" i="1"/>
  <c r="H419" i="1" s="1"/>
  <c r="G420" i="1"/>
  <c r="G419" i="1" s="1"/>
  <c r="I417" i="1"/>
  <c r="I416" i="1" s="1"/>
  <c r="H417" i="1"/>
  <c r="H416" i="1" s="1"/>
  <c r="G417" i="1"/>
  <c r="G416" i="1" s="1"/>
  <c r="I414" i="1"/>
  <c r="I413" i="1" s="1"/>
  <c r="H414" i="1"/>
  <c r="H413" i="1" s="1"/>
  <c r="G414" i="1"/>
  <c r="G413" i="1" s="1"/>
  <c r="I1030" i="1" l="1"/>
  <c r="I1029" i="1" s="1"/>
  <c r="H1030" i="1"/>
  <c r="H1029" i="1" s="1"/>
  <c r="G1030" i="1"/>
  <c r="G1029" i="1" s="1"/>
  <c r="I1033" i="1"/>
  <c r="I1032" i="1" s="1"/>
  <c r="H1033" i="1"/>
  <c r="H1032" i="1" s="1"/>
  <c r="G1033" i="1"/>
  <c r="G1032" i="1" s="1"/>
  <c r="I1036" i="1"/>
  <c r="I1035" i="1" s="1"/>
  <c r="H1036" i="1"/>
  <c r="H1035" i="1" s="1"/>
  <c r="G1036" i="1"/>
  <c r="G1035" i="1" s="1"/>
  <c r="I1039" i="1"/>
  <c r="I1038" i="1" s="1"/>
  <c r="H1039" i="1"/>
  <c r="H1038" i="1" s="1"/>
  <c r="G1039" i="1"/>
  <c r="G1038" i="1" s="1"/>
  <c r="I1042" i="1"/>
  <c r="I1041" i="1" s="1"/>
  <c r="H1042" i="1"/>
  <c r="H1041" i="1" s="1"/>
  <c r="G1042" i="1"/>
  <c r="G1041" i="1" s="1"/>
  <c r="G1488" i="1" l="1"/>
  <c r="G1417" i="1"/>
  <c r="G204" i="1"/>
  <c r="G937" i="3" l="1"/>
  <c r="I2898" i="1" l="1"/>
  <c r="H2898" i="1"/>
  <c r="G2898" i="1"/>
  <c r="G2897" i="1" s="1"/>
  <c r="G2896" i="1" s="1"/>
  <c r="G2895" i="1" s="1"/>
  <c r="G2894" i="1" s="1"/>
  <c r="I2892" i="1"/>
  <c r="H2892" i="1"/>
  <c r="G2892" i="1"/>
  <c r="G2891" i="1" s="1"/>
  <c r="G2890" i="1" s="1"/>
  <c r="G2647" i="1"/>
  <c r="G2646" i="1" s="1"/>
  <c r="G2645" i="1" s="1"/>
  <c r="G2506" i="1" s="1"/>
  <c r="I2220" i="1" l="1"/>
  <c r="H2220" i="1"/>
  <c r="G2220" i="1"/>
  <c r="G2034" i="1"/>
  <c r="I1606" i="1"/>
  <c r="H1606" i="1"/>
  <c r="G1606" i="1"/>
  <c r="G1605" i="1" s="1"/>
  <c r="G468" i="3"/>
  <c r="G467" i="3" s="1"/>
  <c r="G466" i="3" s="1"/>
  <c r="I467" i="3"/>
  <c r="I466" i="3" s="1"/>
  <c r="H467" i="3"/>
  <c r="H466" i="3" s="1"/>
  <c r="I954" i="1"/>
  <c r="I953" i="1" s="1"/>
  <c r="H954" i="1"/>
  <c r="H953" i="1" s="1"/>
  <c r="G954" i="1"/>
  <c r="G953" i="1" s="1"/>
  <c r="H595" i="1"/>
  <c r="I595" i="1"/>
  <c r="I1605" i="1" l="1"/>
  <c r="H1605" i="1"/>
  <c r="G1989" i="1"/>
  <c r="G1988" i="1" s="1"/>
  <c r="I1989" i="1"/>
  <c r="I1988" i="1" s="1"/>
  <c r="H1989" i="1"/>
  <c r="H1988" i="1" s="1"/>
  <c r="I2413" i="1"/>
  <c r="I2412" i="1" s="1"/>
  <c r="H2413" i="1"/>
  <c r="H2412" i="1" s="1"/>
  <c r="G2413" i="1"/>
  <c r="G2412" i="1" s="1"/>
  <c r="G1958" i="1"/>
  <c r="G1957" i="1" s="1"/>
  <c r="I1958" i="1"/>
  <c r="I1957" i="1" s="1"/>
  <c r="H1958" i="1"/>
  <c r="H1957" i="1" s="1"/>
  <c r="I2333" i="1"/>
  <c r="I2332" i="1" s="1"/>
  <c r="H2333" i="1"/>
  <c r="H2332" i="1" s="1"/>
  <c r="G2333" i="1"/>
  <c r="G2332" i="1" s="1"/>
  <c r="G2336" i="1"/>
  <c r="G2335" i="1" s="1"/>
  <c r="H2336" i="1"/>
  <c r="H2335" i="1" s="1"/>
  <c r="I2336" i="1"/>
  <c r="I2335" i="1" s="1"/>
  <c r="G1054" i="1"/>
  <c r="G1053" i="1" s="1"/>
  <c r="I1057" i="1"/>
  <c r="I1056" i="1" s="1"/>
  <c r="H1057" i="1"/>
  <c r="H1056" i="1" s="1"/>
  <c r="G1057" i="1"/>
  <c r="G1056" i="1" s="1"/>
  <c r="G686" i="3"/>
  <c r="G685" i="3" s="1"/>
  <c r="I685" i="3"/>
  <c r="I684" i="3" s="1"/>
  <c r="H685" i="3"/>
  <c r="H684" i="3" s="1"/>
  <c r="I2861" i="1"/>
  <c r="I2860" i="1" s="1"/>
  <c r="H2861" i="1"/>
  <c r="H2860" i="1" s="1"/>
  <c r="G2861" i="1"/>
  <c r="G2860" i="1" s="1"/>
  <c r="I1054" i="1"/>
  <c r="I1053" i="1" s="1"/>
  <c r="H1054" i="1"/>
  <c r="H1053" i="1" s="1"/>
  <c r="I1056" i="3"/>
  <c r="H1056" i="3"/>
  <c r="G1056" i="3"/>
  <c r="H3036" i="1"/>
  <c r="G3036" i="1"/>
  <c r="I3036" i="1"/>
  <c r="I1048" i="1"/>
  <c r="I1047" i="1" s="1"/>
  <c r="H1048" i="1"/>
  <c r="H1047" i="1" s="1"/>
  <c r="G1048" i="1"/>
  <c r="G1047" i="1" s="1"/>
  <c r="H1358" i="1"/>
  <c r="H1357" i="1" s="1"/>
  <c r="I1358" i="1"/>
  <c r="I1357" i="1" s="1"/>
  <c r="G1358" i="1"/>
  <c r="G1357" i="1" s="1"/>
  <c r="I1413" i="1"/>
  <c r="I1412" i="1" s="1"/>
  <c r="H1413" i="1"/>
  <c r="H1412" i="1" s="1"/>
  <c r="G1413" i="1"/>
  <c r="G1412" i="1" s="1"/>
  <c r="I464" i="3"/>
  <c r="I463" i="3" s="1"/>
  <c r="H464" i="3"/>
  <c r="H463" i="3" s="1"/>
  <c r="G464" i="3"/>
  <c r="G463" i="3" s="1"/>
  <c r="I951" i="1"/>
  <c r="I950" i="1" s="1"/>
  <c r="H951" i="1"/>
  <c r="H950" i="1" s="1"/>
  <c r="G951" i="1"/>
  <c r="G950" i="1" s="1"/>
  <c r="G187" i="3"/>
  <c r="G2090" i="1"/>
  <c r="G2089" i="1" s="1"/>
  <c r="G1827" i="1"/>
  <c r="G1826" i="1" s="1"/>
  <c r="G1825" i="1" s="1"/>
  <c r="G473" i="1"/>
  <c r="G472" i="1" s="1"/>
  <c r="G684" i="3" l="1"/>
  <c r="J836" i="3"/>
  <c r="I719" i="3"/>
  <c r="I718" i="3" s="1"/>
  <c r="H719" i="3"/>
  <c r="H718" i="3" s="1"/>
  <c r="G719" i="3"/>
  <c r="G718" i="3" s="1"/>
  <c r="I339" i="1"/>
  <c r="I338" i="1" s="1"/>
  <c r="H339" i="1"/>
  <c r="H338" i="1" s="1"/>
  <c r="G339" i="1"/>
  <c r="G338" i="1" s="1"/>
  <c r="G1202" i="1"/>
  <c r="G1201" i="1" s="1"/>
  <c r="I1202" i="1"/>
  <c r="I1201" i="1" s="1"/>
  <c r="H1202" i="1"/>
  <c r="H1201" i="1" s="1"/>
  <c r="I453" i="1"/>
  <c r="I452" i="1" s="1"/>
  <c r="H453" i="1"/>
  <c r="H452" i="1" s="1"/>
  <c r="G453" i="1"/>
  <c r="G452" i="1" s="1"/>
  <c r="G1135" i="3"/>
  <c r="I3066" i="1"/>
  <c r="I3065" i="1" s="1"/>
  <c r="H3066" i="1"/>
  <c r="H3065" i="1" s="1"/>
  <c r="G3066" i="1"/>
  <c r="G3065" i="1" s="1"/>
  <c r="G1629" i="1"/>
  <c r="G362" i="3" l="1"/>
  <c r="G361" i="3" s="1"/>
  <c r="G360" i="3" s="1"/>
  <c r="I361" i="3"/>
  <c r="I360" i="3" s="1"/>
  <c r="H361" i="3"/>
  <c r="H360" i="3" s="1"/>
  <c r="H1437" i="1"/>
  <c r="H1436" i="1" s="1"/>
  <c r="I1437" i="1"/>
  <c r="I1436" i="1" s="1"/>
  <c r="G1437" i="1"/>
  <c r="G1436" i="1" s="1"/>
  <c r="G754" i="3"/>
  <c r="G753" i="3" s="1"/>
  <c r="G752" i="3" s="1"/>
  <c r="I753" i="3"/>
  <c r="I752" i="3" s="1"/>
  <c r="H753" i="3"/>
  <c r="H752" i="3" s="1"/>
  <c r="G738" i="3"/>
  <c r="G1355" i="1" l="1"/>
  <c r="G1354" i="1" s="1"/>
  <c r="G1353" i="1" s="1"/>
  <c r="G1802" i="1"/>
  <c r="G1801" i="1" s="1"/>
  <c r="J839" i="3" l="1"/>
  <c r="I2867" i="1"/>
  <c r="I2866" i="1" s="1"/>
  <c r="H2867" i="1"/>
  <c r="H2866" i="1" s="1"/>
  <c r="G2867" i="1"/>
  <c r="G2866" i="1" s="1"/>
  <c r="G1995" i="1"/>
  <c r="G1994" i="1" s="1"/>
  <c r="I1995" i="1"/>
  <c r="I1994" i="1" s="1"/>
  <c r="H1995" i="1"/>
  <c r="H1994" i="1" s="1"/>
  <c r="I737" i="3"/>
  <c r="I736" i="3" s="1"/>
  <c r="H737" i="3"/>
  <c r="H736" i="3" s="1"/>
  <c r="G737" i="3"/>
  <c r="G736" i="3" s="1"/>
  <c r="G444" i="1"/>
  <c r="G443" i="1" s="1"/>
  <c r="I444" i="1"/>
  <c r="I443" i="1" s="1"/>
  <c r="H444" i="1"/>
  <c r="H443" i="1" s="1"/>
  <c r="G755" i="1"/>
  <c r="G754" i="1" s="1"/>
  <c r="G752" i="1"/>
  <c r="G751" i="1" s="1"/>
  <c r="I752" i="1"/>
  <c r="I751" i="1" s="1"/>
  <c r="H752" i="1"/>
  <c r="H751" i="1" s="1"/>
  <c r="I755" i="1"/>
  <c r="I754" i="1" s="1"/>
  <c r="H755" i="1"/>
  <c r="H754" i="1" s="1"/>
  <c r="G523" i="3" l="1"/>
  <c r="G522" i="3" s="1"/>
  <c r="G521" i="3" s="1"/>
  <c r="G2733" i="1"/>
  <c r="G2732" i="1" s="1"/>
  <c r="G2740" i="1"/>
  <c r="G758" i="1"/>
  <c r="G757" i="1" s="1"/>
  <c r="I758" i="1"/>
  <c r="I757" i="1" s="1"/>
  <c r="H758" i="1"/>
  <c r="H757" i="1" s="1"/>
  <c r="H522" i="3"/>
  <c r="H521" i="3" s="1"/>
  <c r="I522" i="3"/>
  <c r="I521" i="3" s="1"/>
  <c r="G1286" i="1"/>
  <c r="G1285" i="1" s="1"/>
  <c r="I1286" i="1"/>
  <c r="I1285" i="1" s="1"/>
  <c r="H1286" i="1"/>
  <c r="H1285" i="1" s="1"/>
  <c r="G1009" i="1"/>
  <c r="G1008" i="1" s="1"/>
  <c r="I1009" i="1"/>
  <c r="I1008" i="1" s="1"/>
  <c r="H1009" i="1"/>
  <c r="H1008" i="1" s="1"/>
  <c r="I507" i="3"/>
  <c r="I367" i="3"/>
  <c r="I366" i="3" s="1"/>
  <c r="H367" i="3"/>
  <c r="H366" i="3" s="1"/>
  <c r="G367" i="3"/>
  <c r="G366" i="3" s="1"/>
  <c r="I1443" i="1"/>
  <c r="I1442" i="1" s="1"/>
  <c r="H1443" i="1"/>
  <c r="H1442" i="1" s="1"/>
  <c r="G1443" i="1"/>
  <c r="G1442" i="1" s="1"/>
  <c r="I1466" i="1"/>
  <c r="H1466" i="1"/>
  <c r="G1466" i="1"/>
  <c r="I355" i="3"/>
  <c r="I354" i="3" s="1"/>
  <c r="H355" i="3"/>
  <c r="H354" i="3" s="1"/>
  <c r="G355" i="3"/>
  <c r="G354" i="3" s="1"/>
  <c r="I1434" i="1"/>
  <c r="I1433" i="1" s="1"/>
  <c r="H1434" i="1"/>
  <c r="H1433" i="1" s="1"/>
  <c r="G1434" i="1"/>
  <c r="G1433" i="1" s="1"/>
  <c r="G1469" i="1"/>
  <c r="I1432" i="1" l="1"/>
  <c r="H1432" i="1"/>
  <c r="G1432" i="1"/>
  <c r="G1852" i="1"/>
  <c r="G1851" i="1" s="1"/>
  <c r="G1850" i="1" s="1"/>
  <c r="I1282" i="1"/>
  <c r="H1282" i="1"/>
  <c r="G1282" i="1"/>
  <c r="H722" i="3"/>
  <c r="H721" i="3" s="1"/>
  <c r="I722" i="3"/>
  <c r="I721" i="3" s="1"/>
  <c r="H224" i="1"/>
  <c r="H223" i="1" s="1"/>
  <c r="I224" i="1"/>
  <c r="I223" i="1" s="1"/>
  <c r="H199" i="3"/>
  <c r="I199" i="3"/>
  <c r="G199" i="3"/>
  <c r="H190" i="3"/>
  <c r="H189" i="3" s="1"/>
  <c r="H188" i="3" s="1"/>
  <c r="H177" i="3" s="1"/>
  <c r="I190" i="3"/>
  <c r="I189" i="3" s="1"/>
  <c r="I188" i="3" s="1"/>
  <c r="I177" i="3" s="1"/>
  <c r="G190" i="3"/>
  <c r="G189" i="3" s="1"/>
  <c r="G188" i="3" s="1"/>
  <c r="G2291" i="1"/>
  <c r="G2290" i="1" s="1"/>
  <c r="I2291" i="1"/>
  <c r="I2290" i="1" s="1"/>
  <c r="H2291" i="1"/>
  <c r="H2290" i="1" s="1"/>
  <c r="H2108" i="1" l="1"/>
  <c r="H2107" i="1" s="1"/>
  <c r="I2108" i="1"/>
  <c r="I2107" i="1" s="1"/>
  <c r="G1421" i="1" l="1"/>
  <c r="G159" i="3"/>
  <c r="G158" i="3" s="1"/>
  <c r="G157" i="3" s="1"/>
  <c r="H159" i="3"/>
  <c r="H158" i="3" s="1"/>
  <c r="H157" i="3" s="1"/>
  <c r="I159" i="3"/>
  <c r="I158" i="3" s="1"/>
  <c r="I157" i="3" s="1"/>
  <c r="G979" i="3"/>
  <c r="G997" i="3"/>
  <c r="G2150" i="1"/>
  <c r="G2149" i="1" s="1"/>
  <c r="G2148" i="1" s="1"/>
  <c r="G2144" i="1" s="1"/>
  <c r="I1206" i="1"/>
  <c r="H1206" i="1"/>
  <c r="G1206" i="1"/>
  <c r="G1205" i="1" s="1"/>
  <c r="G1204" i="1" s="1"/>
  <c r="I734" i="3"/>
  <c r="I733" i="3" s="1"/>
  <c r="H734" i="3"/>
  <c r="H733" i="3" s="1"/>
  <c r="G734" i="3"/>
  <c r="G733" i="3" s="1"/>
  <c r="I731" i="3"/>
  <c r="I730" i="3" s="1"/>
  <c r="H731" i="3"/>
  <c r="H730" i="3" s="1"/>
  <c r="G731" i="3"/>
  <c r="G730" i="3" s="1"/>
  <c r="I728" i="3"/>
  <c r="I727" i="3" s="1"/>
  <c r="H728" i="3"/>
  <c r="H727" i="3" s="1"/>
  <c r="G728" i="3"/>
  <c r="I233" i="1"/>
  <c r="I232" i="1" s="1"/>
  <c r="H233" i="1"/>
  <c r="H232" i="1" s="1"/>
  <c r="G233" i="1"/>
  <c r="G232" i="1" s="1"/>
  <c r="G230" i="1"/>
  <c r="G229" i="1" s="1"/>
  <c r="H230" i="1"/>
  <c r="H229" i="1" s="1"/>
  <c r="I230" i="1"/>
  <c r="I229" i="1" s="1"/>
  <c r="I1003" i="3"/>
  <c r="H1003" i="3"/>
  <c r="H1468" i="1"/>
  <c r="H1467" i="1" s="1"/>
  <c r="I1468" i="1"/>
  <c r="I1467" i="1" s="1"/>
  <c r="I290" i="1"/>
  <c r="I289" i="1" s="1"/>
  <c r="H290" i="1"/>
  <c r="H289" i="1" s="1"/>
  <c r="G290" i="1"/>
  <c r="G289" i="1" s="1"/>
  <c r="H1205" i="1" l="1"/>
  <c r="H1204" i="1" s="1"/>
  <c r="H1877" i="1"/>
  <c r="H1874" i="1" s="1"/>
  <c r="H1849" i="1" s="1"/>
  <c r="I1205" i="1"/>
  <c r="I1204" i="1" s="1"/>
  <c r="I1877" i="1"/>
  <c r="I1874" i="1" s="1"/>
  <c r="I1849" i="1" s="1"/>
  <c r="G727" i="3"/>
  <c r="G226" i="1"/>
  <c r="I1160" i="3"/>
  <c r="I447" i="1"/>
  <c r="I446" i="1" s="1"/>
  <c r="H447" i="1"/>
  <c r="H446" i="1" s="1"/>
  <c r="G447" i="1"/>
  <c r="G446" i="1" s="1"/>
  <c r="G1003" i="3"/>
  <c r="G1002" i="3" s="1"/>
  <c r="G1001" i="3" s="1"/>
  <c r="I1002" i="3"/>
  <c r="I1001" i="3" s="1"/>
  <c r="H1002" i="3"/>
  <c r="H1001" i="3" s="1"/>
  <c r="G2245" i="1"/>
  <c r="G2244" i="1" s="1"/>
  <c r="G2233" i="1" s="1"/>
  <c r="I2245" i="1"/>
  <c r="I2244" i="1" s="1"/>
  <c r="I2233" i="1" s="1"/>
  <c r="H2245" i="1"/>
  <c r="H2244" i="1" s="1"/>
  <c r="H2233" i="1" s="1"/>
  <c r="G2108" i="1"/>
  <c r="G2107" i="1" s="1"/>
  <c r="G1468" i="1"/>
  <c r="G1467" i="1" s="1"/>
  <c r="I1787" i="1"/>
  <c r="I1786" i="1" s="1"/>
  <c r="H1787" i="1"/>
  <c r="H1786" i="1" s="1"/>
  <c r="G1787" i="1"/>
  <c r="G1786" i="1" s="1"/>
  <c r="G2736" i="1" l="1"/>
  <c r="G2735" i="1" s="1"/>
  <c r="G1184" i="1"/>
  <c r="G1183" i="1" s="1"/>
  <c r="I1195" i="1"/>
  <c r="I1194" i="1" s="1"/>
  <c r="H1195" i="1"/>
  <c r="H1194" i="1" s="1"/>
  <c r="G1195" i="1"/>
  <c r="G1194" i="1" s="1"/>
  <c r="I1191" i="1"/>
  <c r="I1190" i="1" s="1"/>
  <c r="H1191" i="1"/>
  <c r="H1190" i="1" s="1"/>
  <c r="G1191" i="1"/>
  <c r="G1190" i="1" s="1"/>
  <c r="I1189" i="1" l="1"/>
  <c r="I1193" i="1"/>
  <c r="H1189" i="1"/>
  <c r="H1193" i="1"/>
  <c r="G1189" i="1"/>
  <c r="G1193" i="1"/>
  <c r="G349" i="3"/>
  <c r="G348" i="3" s="1"/>
  <c r="G893" i="1"/>
  <c r="G892" i="1" s="1"/>
  <c r="I851" i="3"/>
  <c r="I850" i="3" s="1"/>
  <c r="I849" i="3" s="1"/>
  <c r="H851" i="3"/>
  <c r="H850" i="3" s="1"/>
  <c r="H849" i="3" s="1"/>
  <c r="G851" i="3"/>
  <c r="G850" i="3" s="1"/>
  <c r="G849" i="3" s="1"/>
  <c r="H985" i="1" l="1"/>
  <c r="H984" i="1" s="1"/>
  <c r="I985" i="1"/>
  <c r="I984" i="1" s="1"/>
  <c r="G985" i="1"/>
  <c r="G984" i="1" s="1"/>
  <c r="I1670" i="1" l="1"/>
  <c r="H1670" i="1"/>
  <c r="G341" i="3"/>
  <c r="I725" i="3"/>
  <c r="I724" i="3" s="1"/>
  <c r="H725" i="3"/>
  <c r="H724" i="3" s="1"/>
  <c r="G725" i="3"/>
  <c r="G724" i="3" s="1"/>
  <c r="G722" i="3"/>
  <c r="G721" i="3" s="1"/>
  <c r="G876" i="3"/>
  <c r="I1669" i="1" l="1"/>
  <c r="K1676" i="1"/>
  <c r="H1669" i="1"/>
  <c r="J1676" i="1"/>
  <c r="G1670" i="1"/>
  <c r="G1669" i="1" s="1"/>
  <c r="G2286" i="1"/>
  <c r="I2286" i="1"/>
  <c r="H2286" i="1"/>
  <c r="G2281" i="1"/>
  <c r="I2281" i="1"/>
  <c r="H2281" i="1"/>
  <c r="I1416" i="1"/>
  <c r="I1415" i="1" s="1"/>
  <c r="H1416" i="1"/>
  <c r="H1415" i="1" s="1"/>
  <c r="G1416" i="1"/>
  <c r="G1415" i="1" s="1"/>
  <c r="I1351" i="1"/>
  <c r="I1350" i="1" s="1"/>
  <c r="I2052" i="1" s="1"/>
  <c r="I2051" i="1" s="1"/>
  <c r="I2048" i="1" s="1"/>
  <c r="I2044" i="1" s="1"/>
  <c r="I2040" i="1" s="1"/>
  <c r="H1351" i="1"/>
  <c r="H1350" i="1" s="1"/>
  <c r="H2052" i="1" s="1"/>
  <c r="H2051" i="1" s="1"/>
  <c r="H2048" i="1" s="1"/>
  <c r="H2044" i="1" s="1"/>
  <c r="H2040" i="1" s="1"/>
  <c r="G1351" i="1"/>
  <c r="G1350" i="1" s="1"/>
  <c r="I1348" i="1"/>
  <c r="I1347" i="1" s="1"/>
  <c r="H1348" i="1"/>
  <c r="H1347" i="1" s="1"/>
  <c r="G1348" i="1"/>
  <c r="G1347" i="1" s="1"/>
  <c r="I1345" i="1"/>
  <c r="I1344" i="1" s="1"/>
  <c r="H1345" i="1"/>
  <c r="H1344" i="1" s="1"/>
  <c r="G1345" i="1"/>
  <c r="G1344" i="1" s="1"/>
  <c r="G1341" i="1"/>
  <c r="G1340" i="1" s="1"/>
  <c r="G1339" i="1" s="1"/>
  <c r="G1338" i="1" s="1"/>
  <c r="I1340" i="1"/>
  <c r="I1339" i="1" s="1"/>
  <c r="I1338" i="1" s="1"/>
  <c r="H1340" i="1"/>
  <c r="H1339" i="1" s="1"/>
  <c r="H1338" i="1" s="1"/>
  <c r="G1336" i="1"/>
  <c r="G1335" i="1" s="1"/>
  <c r="I1335" i="1"/>
  <c r="H1335" i="1"/>
  <c r="G1333" i="1"/>
  <c r="I1331" i="1"/>
  <c r="I1330" i="1" s="1"/>
  <c r="H1331" i="1"/>
  <c r="H1330" i="1" s="1"/>
  <c r="G1331" i="1"/>
  <c r="G1330" i="1" s="1"/>
  <c r="H2367" i="1"/>
  <c r="I2367" i="1"/>
  <c r="G2367" i="1"/>
  <c r="I2368" i="1"/>
  <c r="H2368" i="1"/>
  <c r="G2368" i="1"/>
  <c r="G2389" i="1"/>
  <c r="I1465" i="1"/>
  <c r="I1464" i="1" s="1"/>
  <c r="I1463" i="1" s="1"/>
  <c r="H1465" i="1"/>
  <c r="H1464" i="1" s="1"/>
  <c r="H1463" i="1" s="1"/>
  <c r="G1465" i="1"/>
  <c r="G1464" i="1" s="1"/>
  <c r="G1463" i="1" s="1"/>
  <c r="H997" i="3"/>
  <c r="I997" i="3"/>
  <c r="I675" i="1"/>
  <c r="I674" i="1" s="1"/>
  <c r="H675" i="1"/>
  <c r="H674" i="1" s="1"/>
  <c r="G675" i="1"/>
  <c r="G674" i="1" s="1"/>
  <c r="I1009" i="3"/>
  <c r="H1009" i="3"/>
  <c r="H765" i="3"/>
  <c r="I765" i="3"/>
  <c r="G915" i="3"/>
  <c r="H2840" i="1"/>
  <c r="H2839" i="1" s="1"/>
  <c r="I2840" i="1"/>
  <c r="I2839" i="1" s="1"/>
  <c r="H169" i="1"/>
  <c r="I169" i="1"/>
  <c r="I671" i="1" l="1"/>
  <c r="I670" i="1" s="1"/>
  <c r="H1328" i="1"/>
  <c r="H1327" i="1" s="1"/>
  <c r="I1328" i="1"/>
  <c r="I1327" i="1" s="1"/>
  <c r="G1343" i="1"/>
  <c r="G1328" i="1"/>
  <c r="G1327" i="1" s="1"/>
  <c r="I1343" i="1"/>
  <c r="H1343" i="1"/>
  <c r="H671" i="1"/>
  <c r="H670" i="1" s="1"/>
  <c r="G671" i="1"/>
  <c r="G670" i="1" s="1"/>
  <c r="I2105" i="1"/>
  <c r="I2104" i="1" s="1"/>
  <c r="I2103" i="1" s="1"/>
  <c r="I2102" i="1" s="1"/>
  <c r="H2105" i="1"/>
  <c r="H2104" i="1" s="1"/>
  <c r="H2103" i="1" s="1"/>
  <c r="H2102" i="1" s="1"/>
  <c r="G2105" i="1"/>
  <c r="G2104" i="1" s="1"/>
  <c r="G2103" i="1" s="1"/>
  <c r="G2102" i="1" s="1"/>
  <c r="G2101" i="1" s="1"/>
  <c r="I491" i="3"/>
  <c r="I490" i="3" s="1"/>
  <c r="H491" i="3"/>
  <c r="H490" i="3" s="1"/>
  <c r="G491" i="3"/>
  <c r="G490" i="3" s="1"/>
  <c r="I991" i="1"/>
  <c r="I990" i="1" s="1"/>
  <c r="H991" i="1"/>
  <c r="H990" i="1" s="1"/>
  <c r="G991" i="1"/>
  <c r="G990" i="1" s="1"/>
  <c r="I988" i="1"/>
  <c r="I987" i="1" s="1"/>
  <c r="H988" i="1"/>
  <c r="H987" i="1" s="1"/>
  <c r="G988" i="1"/>
  <c r="G987" i="1" s="1"/>
  <c r="I488" i="3"/>
  <c r="I487" i="3" s="1"/>
  <c r="H488" i="3"/>
  <c r="H487" i="3" s="1"/>
  <c r="G488" i="3"/>
  <c r="G487" i="3" s="1"/>
  <c r="I1051" i="1"/>
  <c r="H1051" i="1"/>
  <c r="G1051" i="1"/>
  <c r="G1050" i="1" s="1"/>
  <c r="I1027" i="1"/>
  <c r="I1026" i="1" s="1"/>
  <c r="H1027" i="1"/>
  <c r="H1026" i="1" s="1"/>
  <c r="G1027" i="1"/>
  <c r="G1026" i="1" s="1"/>
  <c r="I207" i="1"/>
  <c r="I206" i="1" s="1"/>
  <c r="H207" i="1"/>
  <c r="H206" i="1" s="1"/>
  <c r="G207" i="1"/>
  <c r="G206" i="1" s="1"/>
  <c r="I1517" i="1"/>
  <c r="I1516" i="1" s="1"/>
  <c r="H1517" i="1"/>
  <c r="H1516" i="1" s="1"/>
  <c r="G1517" i="1"/>
  <c r="G1516" i="1" s="1"/>
  <c r="I1514" i="1"/>
  <c r="I1513" i="1" s="1"/>
  <c r="H1514" i="1"/>
  <c r="H1513" i="1" s="1"/>
  <c r="G1514" i="1"/>
  <c r="G1513" i="1" s="1"/>
  <c r="I1511" i="1"/>
  <c r="I1510" i="1" s="1"/>
  <c r="H1511" i="1"/>
  <c r="H1510" i="1" s="1"/>
  <c r="G1511" i="1"/>
  <c r="G1510" i="1" s="1"/>
  <c r="G1507" i="1"/>
  <c r="G1506" i="1" s="1"/>
  <c r="G1505" i="1" s="1"/>
  <c r="G1504" i="1" s="1"/>
  <c r="I1506" i="1"/>
  <c r="I1505" i="1" s="1"/>
  <c r="I1504" i="1" s="1"/>
  <c r="H1506" i="1"/>
  <c r="H1505" i="1" s="1"/>
  <c r="H1504" i="1" s="1"/>
  <c r="G1502" i="1"/>
  <c r="G1501" i="1" s="1"/>
  <c r="I1501" i="1"/>
  <c r="H1501" i="1"/>
  <c r="G1499" i="1"/>
  <c r="I1497" i="1"/>
  <c r="I1496" i="1" s="1"/>
  <c r="H1497" i="1"/>
  <c r="H1496" i="1" s="1"/>
  <c r="G1497" i="1"/>
  <c r="G1496" i="1" s="1"/>
  <c r="I1032" i="3"/>
  <c r="I1031" i="3" s="1"/>
  <c r="H1032" i="3"/>
  <c r="H1031" i="3" s="1"/>
  <c r="I2407" i="1"/>
  <c r="I2406" i="1" s="1"/>
  <c r="H2407" i="1"/>
  <c r="H2406" i="1" s="1"/>
  <c r="G2407" i="1"/>
  <c r="G2406" i="1" s="1"/>
  <c r="H1050" i="1" l="1"/>
  <c r="H1678" i="1"/>
  <c r="I1050" i="1"/>
  <c r="I1678" i="1"/>
  <c r="G1032" i="3"/>
  <c r="G1031" i="3" s="1"/>
  <c r="I1494" i="1"/>
  <c r="I1493" i="1" s="1"/>
  <c r="H1494" i="1"/>
  <c r="H1493" i="1" s="1"/>
  <c r="G1494" i="1"/>
  <c r="G1493" i="1" s="1"/>
  <c r="G1509" i="1"/>
  <c r="G1508" i="1" s="1"/>
  <c r="H1509" i="1"/>
  <c r="H1508" i="1" s="1"/>
  <c r="I1509" i="1"/>
  <c r="I1508" i="1" s="1"/>
  <c r="H1673" i="1" l="1"/>
  <c r="H1672" i="1"/>
  <c r="I1672" i="1"/>
  <c r="I1673" i="1"/>
  <c r="I1492" i="1"/>
  <c r="H1492" i="1"/>
  <c r="G1492" i="1"/>
  <c r="I256" i="3"/>
  <c r="H256" i="3"/>
  <c r="G256" i="3"/>
  <c r="H333" i="3"/>
  <c r="H332" i="3" s="1"/>
  <c r="H331" i="3" s="1"/>
  <c r="I333" i="3"/>
  <c r="I332" i="3" s="1"/>
  <c r="I331" i="3" s="1"/>
  <c r="G333" i="3"/>
  <c r="G332" i="3" s="1"/>
  <c r="G331" i="3" s="1"/>
  <c r="I1276" i="1"/>
  <c r="I1275" i="1" s="1"/>
  <c r="H1276" i="1"/>
  <c r="H1275" i="1" s="1"/>
  <c r="G1276" i="1"/>
  <c r="G1275" i="1" s="1"/>
  <c r="I455" i="3"/>
  <c r="H455" i="3"/>
  <c r="H324" i="3"/>
  <c r="H323" i="3" s="1"/>
  <c r="H322" i="3" s="1"/>
  <c r="I324" i="3"/>
  <c r="I323" i="3" s="1"/>
  <c r="I322" i="3" s="1"/>
  <c r="G182" i="3"/>
  <c r="G259" i="3"/>
  <c r="H187" i="3"/>
  <c r="I187" i="3"/>
  <c r="H182" i="3"/>
  <c r="I182" i="3"/>
  <c r="I2288" i="1"/>
  <c r="I2285" i="1" s="1"/>
  <c r="H2288" i="1"/>
  <c r="H2285" i="1" s="1"/>
  <c r="I2283" i="1"/>
  <c r="I2280" i="1" s="1"/>
  <c r="H2283" i="1"/>
  <c r="H2280" i="1" s="1"/>
  <c r="I875" i="3"/>
  <c r="I874" i="3" s="1"/>
  <c r="I873" i="3" s="1"/>
  <c r="H875" i="3"/>
  <c r="H874" i="3" s="1"/>
  <c r="H873" i="3" s="1"/>
  <c r="G875" i="3"/>
  <c r="G874" i="3" s="1"/>
  <c r="G873" i="3" s="1"/>
  <c r="I300" i="1"/>
  <c r="I299" i="1" s="1"/>
  <c r="I298" i="1" s="1"/>
  <c r="H300" i="1"/>
  <c r="H299" i="1" s="1"/>
  <c r="H298" i="1" s="1"/>
  <c r="G300" i="1"/>
  <c r="G299" i="1" s="1"/>
  <c r="G298" i="1" s="1"/>
  <c r="I860" i="3"/>
  <c r="I859" i="3" s="1"/>
  <c r="H860" i="3"/>
  <c r="H859" i="3" s="1"/>
  <c r="G860" i="3"/>
  <c r="G859" i="3" s="1"/>
  <c r="I296" i="1"/>
  <c r="I295" i="1" s="1"/>
  <c r="H296" i="1"/>
  <c r="H295" i="1" s="1"/>
  <c r="G296" i="1"/>
  <c r="G295" i="1" s="1"/>
  <c r="J633" i="3"/>
  <c r="K633" i="3"/>
  <c r="L633" i="3"/>
  <c r="M633" i="3"/>
  <c r="N633" i="3"/>
  <c r="O633" i="3"/>
  <c r="H634" i="3"/>
  <c r="I634" i="3"/>
  <c r="H642" i="3"/>
  <c r="H641" i="3" s="1"/>
  <c r="I642" i="3"/>
  <c r="I641" i="3" s="1"/>
  <c r="H644" i="3"/>
  <c r="H643" i="3" s="1"/>
  <c r="I644" i="3"/>
  <c r="I643" i="3" s="1"/>
  <c r="H265" i="3"/>
  <c r="H264" i="3" s="1"/>
  <c r="H263" i="3" s="1"/>
  <c r="I265" i="3"/>
  <c r="I264" i="3" s="1"/>
  <c r="I263" i="3" s="1"/>
  <c r="H235" i="1"/>
  <c r="I235" i="1"/>
  <c r="H629" i="3"/>
  <c r="H628" i="3" s="1"/>
  <c r="I629" i="3"/>
  <c r="I628" i="3" s="1"/>
  <c r="H627" i="3"/>
  <c r="I627" i="3"/>
  <c r="H506" i="3"/>
  <c r="H505" i="3" s="1"/>
  <c r="I506" i="3"/>
  <c r="I505" i="3" s="1"/>
  <c r="H500" i="3"/>
  <c r="H499" i="3" s="1"/>
  <c r="I500" i="3"/>
  <c r="I499" i="3" s="1"/>
  <c r="G500" i="3"/>
  <c r="G499" i="3" s="1"/>
  <c r="H498" i="3"/>
  <c r="H497" i="3" s="1"/>
  <c r="H496" i="3" s="1"/>
  <c r="I498" i="3"/>
  <c r="I497" i="3" s="1"/>
  <c r="I496" i="3" s="1"/>
  <c r="G498" i="3"/>
  <c r="G497" i="3" s="1"/>
  <c r="G496" i="3" s="1"/>
  <c r="H486" i="3"/>
  <c r="I486" i="3"/>
  <c r="H446" i="3"/>
  <c r="H445" i="3" s="1"/>
  <c r="H444" i="3" s="1"/>
  <c r="I446" i="3"/>
  <c r="I445" i="3" s="1"/>
  <c r="I444" i="3" s="1"/>
  <c r="G446" i="3"/>
  <c r="G445" i="3" s="1"/>
  <c r="G444" i="3" s="1"/>
  <c r="H425" i="3"/>
  <c r="H424" i="3" s="1"/>
  <c r="I425" i="3"/>
  <c r="I424" i="3" s="1"/>
  <c r="H423" i="3"/>
  <c r="I423" i="3"/>
  <c r="H422" i="3"/>
  <c r="I422" i="3"/>
  <c r="H421" i="3"/>
  <c r="I421" i="3"/>
  <c r="J419" i="3"/>
  <c r="K419" i="3"/>
  <c r="L419" i="3"/>
  <c r="M419" i="3"/>
  <c r="N419" i="3"/>
  <c r="O419" i="3"/>
  <c r="H413" i="3"/>
  <c r="I414" i="3"/>
  <c r="H412" i="3"/>
  <c r="H411" i="3" s="1"/>
  <c r="H410" i="3" s="1"/>
  <c r="H409" i="3" s="1"/>
  <c r="I412" i="3"/>
  <c r="I411" i="3" s="1"/>
  <c r="I410" i="3" s="1"/>
  <c r="I409" i="3" s="1"/>
  <c r="H397" i="3"/>
  <c r="H396" i="3" s="1"/>
  <c r="H395" i="3" s="1"/>
  <c r="I397" i="3"/>
  <c r="I396" i="3" s="1"/>
  <c r="I395" i="3" s="1"/>
  <c r="H384" i="3"/>
  <c r="H383" i="3" s="1"/>
  <c r="I384" i="3"/>
  <c r="I383" i="3" s="1"/>
  <c r="H374" i="3"/>
  <c r="H373" i="3" s="1"/>
  <c r="H372" i="3" s="1"/>
  <c r="I374" i="3"/>
  <c r="I373" i="3" s="1"/>
  <c r="I372" i="3" s="1"/>
  <c r="H338" i="3"/>
  <c r="H337" i="3" s="1"/>
  <c r="I338" i="3"/>
  <c r="I337" i="3" s="1"/>
  <c r="H330" i="3"/>
  <c r="H329" i="3" s="1"/>
  <c r="H328" i="3" s="1"/>
  <c r="I330" i="3"/>
  <c r="I329" i="3" s="1"/>
  <c r="I328" i="3" s="1"/>
  <c r="G330" i="3"/>
  <c r="G329" i="3" s="1"/>
  <c r="G328" i="3" s="1"/>
  <c r="H327" i="3"/>
  <c r="H326" i="3" s="1"/>
  <c r="H325" i="3" s="1"/>
  <c r="I327" i="3"/>
  <c r="I326" i="3" s="1"/>
  <c r="I325" i="3" s="1"/>
  <c r="H321" i="3"/>
  <c r="H320" i="3" s="1"/>
  <c r="H319" i="3" s="1"/>
  <c r="I321" i="3"/>
  <c r="I320" i="3" s="1"/>
  <c r="I319" i="3" s="1"/>
  <c r="H278" i="3"/>
  <c r="H277" i="3" s="1"/>
  <c r="H276" i="3" s="1"/>
  <c r="I278" i="3"/>
  <c r="I277" i="3" s="1"/>
  <c r="I276" i="3" s="1"/>
  <c r="H271" i="3"/>
  <c r="H270" i="3" s="1"/>
  <c r="H269" i="3" s="1"/>
  <c r="I271" i="3"/>
  <c r="I270" i="3" s="1"/>
  <c r="I269" i="3" s="1"/>
  <c r="G327" i="3"/>
  <c r="G326" i="3" s="1"/>
  <c r="G325" i="3" s="1"/>
  <c r="I932" i="1"/>
  <c r="I931" i="1" s="1"/>
  <c r="H932" i="1"/>
  <c r="H931" i="1" s="1"/>
  <c r="G932" i="1"/>
  <c r="G931" i="1" s="1"/>
  <c r="I1000" i="1"/>
  <c r="I999" i="1" s="1"/>
  <c r="H1000" i="1"/>
  <c r="H999" i="1" s="1"/>
  <c r="G1000" i="1"/>
  <c r="G999" i="1" s="1"/>
  <c r="I997" i="1"/>
  <c r="I996" i="1" s="1"/>
  <c r="H997" i="1"/>
  <c r="H996" i="1" s="1"/>
  <c r="G997" i="1"/>
  <c r="G996" i="1" s="1"/>
  <c r="I347" i="3"/>
  <c r="I346" i="3" s="1"/>
  <c r="I345" i="3" s="1"/>
  <c r="H347" i="3"/>
  <c r="H346" i="3" s="1"/>
  <c r="H345" i="3" s="1"/>
  <c r="I1289" i="1"/>
  <c r="I1288" i="1" s="1"/>
  <c r="H1289" i="1"/>
  <c r="H1288" i="1" s="1"/>
  <c r="G1289" i="1"/>
  <c r="G1288" i="1" s="1"/>
  <c r="I911" i="1"/>
  <c r="I910" i="1" s="1"/>
  <c r="H911" i="1"/>
  <c r="H910" i="1" s="1"/>
  <c r="G911" i="1"/>
  <c r="G910" i="1" s="1"/>
  <c r="G414" i="3"/>
  <c r="G347" i="3"/>
  <c r="I877" i="1"/>
  <c r="I876" i="1" s="1"/>
  <c r="H877" i="1"/>
  <c r="H876" i="1" s="1"/>
  <c r="G412" i="3"/>
  <c r="I1254" i="1"/>
  <c r="I1253" i="1" s="1"/>
  <c r="H1254" i="1"/>
  <c r="H1253" i="1" s="1"/>
  <c r="G1254" i="1"/>
  <c r="G1253" i="1" s="1"/>
  <c r="H1241" i="1"/>
  <c r="I1241" i="1"/>
  <c r="G1241" i="1"/>
  <c r="I442" i="3"/>
  <c r="I441" i="3" s="1"/>
  <c r="H442" i="3"/>
  <c r="H441" i="3" s="1"/>
  <c r="I745" i="1"/>
  <c r="I744" i="1" s="1"/>
  <c r="H745" i="1"/>
  <c r="H744" i="1" s="1"/>
  <c r="G745" i="1"/>
  <c r="G744" i="1" s="1"/>
  <c r="I737" i="1"/>
  <c r="I736" i="1" s="1"/>
  <c r="H290" i="3"/>
  <c r="H289" i="3" s="1"/>
  <c r="H288" i="3" s="1"/>
  <c r="I728" i="1"/>
  <c r="I727" i="1" s="1"/>
  <c r="H728" i="1"/>
  <c r="H727" i="1" s="1"/>
  <c r="G728" i="1"/>
  <c r="G727" i="1" s="1"/>
  <c r="H640" i="3" l="1"/>
  <c r="H639" i="3" s="1"/>
  <c r="I640" i="3"/>
  <c r="I639" i="3" s="1"/>
  <c r="I2279" i="1"/>
  <c r="H633" i="3"/>
  <c r="H632" i="3" s="1"/>
  <c r="H631" i="3" s="1"/>
  <c r="I633" i="3"/>
  <c r="I632" i="3" s="1"/>
  <c r="I631" i="3" s="1"/>
  <c r="H2279" i="1"/>
  <c r="I255" i="3"/>
  <c r="I254" i="3" s="1"/>
  <c r="H259" i="3"/>
  <c r="I259" i="3"/>
  <c r="G324" i="3"/>
  <c r="G323" i="3" s="1"/>
  <c r="G322" i="3" s="1"/>
  <c r="H737" i="1"/>
  <c r="H736" i="1" s="1"/>
  <c r="H626" i="3"/>
  <c r="H625" i="3" s="1"/>
  <c r="H621" i="3" s="1"/>
  <c r="I626" i="3"/>
  <c r="I625" i="3" s="1"/>
  <c r="I621" i="3" s="1"/>
  <c r="G877" i="1"/>
  <c r="G876" i="1" s="1"/>
  <c r="G737" i="1"/>
  <c r="G736" i="1" s="1"/>
  <c r="I485" i="3"/>
  <c r="H485" i="3"/>
  <c r="H526" i="3"/>
  <c r="H525" i="3" s="1"/>
  <c r="H524" i="3" s="1"/>
  <c r="I290" i="3"/>
  <c r="I289" i="3" s="1"/>
  <c r="I288" i="3" s="1"/>
  <c r="H454" i="3"/>
  <c r="H453" i="3" s="1"/>
  <c r="G526" i="3"/>
  <c r="G290" i="3"/>
  <c r="G289" i="3" s="1"/>
  <c r="G288" i="3" s="1"/>
  <c r="I454" i="3"/>
  <c r="I453" i="3" s="1"/>
  <c r="G2283" i="1"/>
  <c r="G2280" i="1" s="1"/>
  <c r="G2288" i="1"/>
  <c r="G2285" i="1" s="1"/>
  <c r="G454" i="3"/>
  <c r="G453" i="3" s="1"/>
  <c r="H420" i="3"/>
  <c r="H419" i="3" s="1"/>
  <c r="I526" i="3"/>
  <c r="I525" i="3" s="1"/>
  <c r="I524" i="3" s="1"/>
  <c r="H414" i="3"/>
  <c r="I413" i="3"/>
  <c r="H255" i="3"/>
  <c r="H254" i="3" s="1"/>
  <c r="I420" i="3"/>
  <c r="I419" i="3" s="1"/>
  <c r="G413" i="3"/>
  <c r="H1070" i="3"/>
  <c r="I1070" i="3"/>
  <c r="H1067" i="3"/>
  <c r="I1067" i="3"/>
  <c r="H1061" i="3"/>
  <c r="I1061" i="3"/>
  <c r="H1055" i="3"/>
  <c r="I1055" i="3"/>
  <c r="H1000" i="3"/>
  <c r="I1000" i="3"/>
  <c r="H979" i="3"/>
  <c r="I979" i="3"/>
  <c r="I2739" i="1"/>
  <c r="I459" i="3" l="1"/>
  <c r="H459" i="3"/>
  <c r="G2279" i="1"/>
  <c r="G1000" i="3"/>
  <c r="H670" i="3"/>
  <c r="I670" i="3"/>
  <c r="G670" i="3"/>
  <c r="H677" i="3"/>
  <c r="I677" i="3"/>
  <c r="G677" i="3"/>
  <c r="H674" i="3"/>
  <c r="I674" i="3"/>
  <c r="G674" i="3"/>
  <c r="I2864" i="1"/>
  <c r="H2864" i="1"/>
  <c r="G2864" i="1"/>
  <c r="I2863" i="1"/>
  <c r="H2863" i="1"/>
  <c r="G2863" i="1"/>
  <c r="I2855" i="1"/>
  <c r="I2854" i="1" s="1"/>
  <c r="H2855" i="1"/>
  <c r="H2854" i="1" s="1"/>
  <c r="G2855" i="1"/>
  <c r="I2849" i="1"/>
  <c r="I2848" i="1" s="1"/>
  <c r="H2849" i="1"/>
  <c r="H2848" i="1" s="1"/>
  <c r="G2849" i="1"/>
  <c r="G2848" i="1" s="1"/>
  <c r="I2843" i="1"/>
  <c r="I2842" i="1" s="1"/>
  <c r="H2843" i="1"/>
  <c r="H2842" i="1" s="1"/>
  <c r="G2843" i="1"/>
  <c r="G2842" i="1" s="1"/>
  <c r="G2840" i="1"/>
  <c r="G2839" i="1" s="1"/>
  <c r="I2738" i="1"/>
  <c r="I2711" i="1" s="1"/>
  <c r="I2710" i="1" s="1"/>
  <c r="H2739" i="1"/>
  <c r="H2738" i="1" s="1"/>
  <c r="H2711" i="1" s="1"/>
  <c r="H2710" i="1" s="1"/>
  <c r="G2739" i="1"/>
  <c r="G2738" i="1" s="1"/>
  <c r="G2730" i="1"/>
  <c r="G2729" i="1" s="1"/>
  <c r="G2727" i="1"/>
  <c r="H2725" i="1"/>
  <c r="H2724" i="1" s="1"/>
  <c r="I2724" i="1"/>
  <c r="G2723" i="1"/>
  <c r="G2722" i="1" s="1"/>
  <c r="H2720" i="1"/>
  <c r="H2719" i="1" s="1"/>
  <c r="H2646" i="1" s="1"/>
  <c r="H2645" i="1" s="1"/>
  <c r="H2506" i="1" s="1"/>
  <c r="G2720" i="1"/>
  <c r="I2719" i="1"/>
  <c r="I2646" i="1" s="1"/>
  <c r="I2645" i="1" s="1"/>
  <c r="I2506" i="1" s="1"/>
  <c r="G2717" i="1"/>
  <c r="G2716" i="1" s="1"/>
  <c r="G2715" i="1" s="1"/>
  <c r="G2713" i="1"/>
  <c r="G2712" i="1" s="1"/>
  <c r="I2391" i="1"/>
  <c r="I2390" i="1" s="1"/>
  <c r="H2391" i="1"/>
  <c r="H2390" i="1" s="1"/>
  <c r="G2391" i="1"/>
  <c r="G2390" i="1" s="1"/>
  <c r="I2387" i="1"/>
  <c r="H2387" i="1"/>
  <c r="G2387" i="1"/>
  <c r="H2386" i="1"/>
  <c r="H2385" i="1" s="1"/>
  <c r="H2384" i="1" s="1"/>
  <c r="I2385" i="1"/>
  <c r="I2384" i="1" s="1"/>
  <c r="G2385" i="1"/>
  <c r="G2384" i="1" s="1"/>
  <c r="H2417" i="1"/>
  <c r="H2415" i="1" s="1"/>
  <c r="G2417" i="1"/>
  <c r="G2416" i="1" s="1"/>
  <c r="G2415" i="1" s="1"/>
  <c r="I2417" i="1"/>
  <c r="I2415" i="1" s="1"/>
  <c r="I2382" i="1"/>
  <c r="I2381" i="1" s="1"/>
  <c r="H2382" i="1"/>
  <c r="H2381" i="1" s="1"/>
  <c r="G2382" i="1"/>
  <c r="G2381" i="1" s="1"/>
  <c r="I2379" i="1"/>
  <c r="I2378" i="1" s="1"/>
  <c r="H2379" i="1"/>
  <c r="H2378" i="1" s="1"/>
  <c r="G2379" i="1"/>
  <c r="G2378" i="1" s="1"/>
  <c r="I2376" i="1"/>
  <c r="I2375" i="1" s="1"/>
  <c r="H2376" i="1"/>
  <c r="H2375" i="1" s="1"/>
  <c r="G2376" i="1"/>
  <c r="G2375" i="1" s="1"/>
  <c r="I2373" i="1"/>
  <c r="I2372" i="1" s="1"/>
  <c r="H2373" i="1"/>
  <c r="H2372" i="1" s="1"/>
  <c r="G2373" i="1"/>
  <c r="G2372" i="1" s="1"/>
  <c r="I2370" i="1"/>
  <c r="H2370" i="1"/>
  <c r="G2370" i="1"/>
  <c r="I2330" i="1"/>
  <c r="I2329" i="1" s="1"/>
  <c r="H2330" i="1"/>
  <c r="H2329" i="1" s="1"/>
  <c r="G2330" i="1"/>
  <c r="G2329" i="1" s="1"/>
  <c r="I2327" i="1"/>
  <c r="I2326" i="1" s="1"/>
  <c r="H2327" i="1"/>
  <c r="H2326" i="1" s="1"/>
  <c r="G2327" i="1"/>
  <c r="G2326" i="1" s="1"/>
  <c r="G2324" i="1"/>
  <c r="I2322" i="1"/>
  <c r="I2321" i="1" s="1"/>
  <c r="H2322" i="1"/>
  <c r="H2321" i="1" s="1"/>
  <c r="G2322" i="1"/>
  <c r="I198" i="3"/>
  <c r="I197" i="3" s="1"/>
  <c r="I176" i="3" s="1"/>
  <c r="H198" i="3"/>
  <c r="H197" i="3" s="1"/>
  <c r="H176" i="3" s="1"/>
  <c r="G198" i="3"/>
  <c r="I2270" i="1"/>
  <c r="I2269" i="1" s="1"/>
  <c r="H2270" i="1"/>
  <c r="H2269" i="1" s="1"/>
  <c r="G2270" i="1"/>
  <c r="G2269" i="1" s="1"/>
  <c r="I2267" i="1"/>
  <c r="I2266" i="1" s="1"/>
  <c r="H2267" i="1"/>
  <c r="H2266" i="1" s="1"/>
  <c r="G2267" i="1"/>
  <c r="G2266" i="1" s="1"/>
  <c r="I2264" i="1"/>
  <c r="I2263" i="1" s="1"/>
  <c r="H2264" i="1"/>
  <c r="H2263" i="1" s="1"/>
  <c r="G2264" i="1"/>
  <c r="G2263" i="1" s="1"/>
  <c r="G2262" i="1" s="1"/>
  <c r="I2248" i="1"/>
  <c r="I2247" i="1" s="1"/>
  <c r="H2248" i="1"/>
  <c r="H2247" i="1" s="1"/>
  <c r="G2248" i="1"/>
  <c r="G2247" i="1" s="1"/>
  <c r="I2242" i="1"/>
  <c r="I2241" i="1" s="1"/>
  <c r="H2242" i="1"/>
  <c r="H2241" i="1" s="1"/>
  <c r="G2242" i="1"/>
  <c r="G2241" i="1" s="1"/>
  <c r="I2239" i="1"/>
  <c r="I2238" i="1" s="1"/>
  <c r="H2239" i="1"/>
  <c r="H2238" i="1" s="1"/>
  <c r="G2239" i="1"/>
  <c r="G2238" i="1" s="1"/>
  <c r="I1725" i="1"/>
  <c r="H1725" i="1"/>
  <c r="G1725" i="1"/>
  <c r="I1723" i="1"/>
  <c r="H1723" i="1"/>
  <c r="G1723" i="1"/>
  <c r="G2147" i="1" s="1"/>
  <c r="G2146" i="1" s="1"/>
  <c r="G2145" i="1" s="1"/>
  <c r="G2838" i="1" l="1"/>
  <c r="G2827" i="1" s="1"/>
  <c r="G664" i="3"/>
  <c r="H2838" i="1"/>
  <c r="H2827" i="1" s="1"/>
  <c r="H2826" i="1" s="1"/>
  <c r="G2711" i="1"/>
  <c r="I2320" i="1"/>
  <c r="I2319" i="1" s="1"/>
  <c r="G2232" i="1"/>
  <c r="H2320" i="1"/>
  <c r="H2319" i="1" s="1"/>
  <c r="I664" i="3"/>
  <c r="H664" i="3"/>
  <c r="I2262" i="1"/>
  <c r="I2232" i="1" s="1"/>
  <c r="H2262" i="1"/>
  <c r="H2232" i="1" s="1"/>
  <c r="I2838" i="1"/>
  <c r="T979" i="3"/>
  <c r="T969" i="3" s="1"/>
  <c r="P664" i="3"/>
  <c r="P669" i="3" s="1"/>
  <c r="G2854" i="1"/>
  <c r="J2826" i="1"/>
  <c r="H1722" i="1"/>
  <c r="G2321" i="1"/>
  <c r="G2320" i="1" s="1"/>
  <c r="G2719" i="1"/>
  <c r="G1722" i="1"/>
  <c r="I1722" i="1"/>
  <c r="G58" i="1"/>
  <c r="G57" i="1" s="1"/>
  <c r="I58" i="1"/>
  <c r="I57" i="1" s="1"/>
  <c r="H58" i="1"/>
  <c r="H57" i="1" s="1"/>
  <c r="I450" i="1"/>
  <c r="I449" i="1" s="1"/>
  <c r="H450" i="1"/>
  <c r="H449" i="1" s="1"/>
  <c r="G450" i="1"/>
  <c r="G449" i="1" s="1"/>
  <c r="I757" i="3"/>
  <c r="H757" i="3"/>
  <c r="I408" i="1"/>
  <c r="I407" i="1" s="1"/>
  <c r="H408" i="1"/>
  <c r="H407" i="1" s="1"/>
  <c r="G408" i="1"/>
  <c r="G407" i="1" s="1"/>
  <c r="I761" i="3"/>
  <c r="H761" i="3"/>
  <c r="G373" i="1"/>
  <c r="I411" i="1"/>
  <c r="I410" i="1" s="1"/>
  <c r="H411" i="1"/>
  <c r="H410" i="1" s="1"/>
  <c r="G411" i="1"/>
  <c r="G410" i="1" s="1"/>
  <c r="I783" i="3"/>
  <c r="I782" i="3" s="1"/>
  <c r="I781" i="3" s="1"/>
  <c r="H783" i="3"/>
  <c r="H782" i="3" s="1"/>
  <c r="H781" i="3" s="1"/>
  <c r="G783" i="3"/>
  <c r="G782" i="3" s="1"/>
  <c r="G781" i="3" s="1"/>
  <c r="H780" i="3"/>
  <c r="H779" i="3" s="1"/>
  <c r="H778" i="3" s="1"/>
  <c r="I780" i="3"/>
  <c r="I779" i="3" s="1"/>
  <c r="I778" i="3" s="1"/>
  <c r="G390" i="1"/>
  <c r="G389" i="1" s="1"/>
  <c r="I405" i="1"/>
  <c r="I404" i="1" s="1"/>
  <c r="H405" i="1"/>
  <c r="H404" i="1" s="1"/>
  <c r="G405" i="1"/>
  <c r="G404" i="1" s="1"/>
  <c r="I390" i="1"/>
  <c r="I389" i="1" s="1"/>
  <c r="H390" i="1"/>
  <c r="H389" i="1" s="1"/>
  <c r="I770" i="3"/>
  <c r="I769" i="3" s="1"/>
  <c r="H770" i="3"/>
  <c r="H769" i="3" s="1"/>
  <c r="G770" i="3"/>
  <c r="G769" i="3" s="1"/>
  <c r="I387" i="1"/>
  <c r="I386" i="1" s="1"/>
  <c r="H387" i="1"/>
  <c r="H386" i="1" s="1"/>
  <c r="G387" i="1"/>
  <c r="G386" i="1" s="1"/>
  <c r="I767" i="3"/>
  <c r="I766" i="3" s="1"/>
  <c r="H767" i="3"/>
  <c r="H766" i="3" s="1"/>
  <c r="G767" i="3"/>
  <c r="G766" i="3" s="1"/>
  <c r="I384" i="1"/>
  <c r="I383" i="1" s="1"/>
  <c r="H384" i="1"/>
  <c r="H383" i="1" s="1"/>
  <c r="G384" i="1"/>
  <c r="G383" i="1" s="1"/>
  <c r="I381" i="1"/>
  <c r="I380" i="1" s="1"/>
  <c r="H381" i="1"/>
  <c r="H380" i="1" s="1"/>
  <c r="G381" i="1"/>
  <c r="G380" i="1" s="1"/>
  <c r="I764" i="3"/>
  <c r="I763" i="3" s="1"/>
  <c r="H764" i="3"/>
  <c r="H763" i="3" s="1"/>
  <c r="G764" i="3"/>
  <c r="G763" i="3" s="1"/>
  <c r="I378" i="1"/>
  <c r="I377" i="1" s="1"/>
  <c r="H378" i="1"/>
  <c r="H377" i="1" s="1"/>
  <c r="G378" i="1"/>
  <c r="G377" i="1" s="1"/>
  <c r="H845" i="3"/>
  <c r="I845" i="3"/>
  <c r="G845" i="3"/>
  <c r="I64" i="1"/>
  <c r="I63" i="1" s="1"/>
  <c r="H64" i="1"/>
  <c r="H63" i="1" s="1"/>
  <c r="G64" i="1"/>
  <c r="G63" i="1" s="1"/>
  <c r="I750" i="3"/>
  <c r="I749" i="3" s="1"/>
  <c r="H750" i="3"/>
  <c r="H749" i="3" s="1"/>
  <c r="G750" i="3"/>
  <c r="G749" i="3" s="1"/>
  <c r="I67" i="1"/>
  <c r="I66" i="1" s="1"/>
  <c r="H67" i="1"/>
  <c r="H66" i="1" s="1"/>
  <c r="G67" i="1"/>
  <c r="G66" i="1" s="1"/>
  <c r="I747" i="3"/>
  <c r="H747" i="3"/>
  <c r="G747" i="3"/>
  <c r="G1180" i="3"/>
  <c r="G1179" i="3" s="1"/>
  <c r="G1182" i="3"/>
  <c r="G1181" i="3" s="1"/>
  <c r="I2827" i="1" l="1"/>
  <c r="I2826" i="1" s="1"/>
  <c r="H2231" i="1"/>
  <c r="H746" i="3"/>
  <c r="I746" i="3"/>
  <c r="G746" i="3"/>
  <c r="I2231" i="1"/>
  <c r="G2319" i="1"/>
  <c r="T664" i="3"/>
  <c r="T176" i="3"/>
  <c r="G2826" i="1"/>
  <c r="I760" i="3"/>
  <c r="I759" i="3" s="1"/>
  <c r="H760" i="3"/>
  <c r="H759" i="3" s="1"/>
  <c r="I756" i="3"/>
  <c r="I755" i="3" s="1"/>
  <c r="H756" i="3"/>
  <c r="H755" i="3" s="1"/>
  <c r="I369" i="1"/>
  <c r="H373" i="1"/>
  <c r="H369" i="1"/>
  <c r="I373" i="1"/>
  <c r="H393" i="1"/>
  <c r="H392" i="1" s="1"/>
  <c r="G780" i="3"/>
  <c r="G779" i="3" s="1"/>
  <c r="G778" i="3" s="1"/>
  <c r="I393" i="1"/>
  <c r="I392" i="1" s="1"/>
  <c r="G393" i="1"/>
  <c r="G392" i="1" s="1"/>
  <c r="G761" i="3"/>
  <c r="G757" i="3"/>
  <c r="G1178" i="3"/>
  <c r="G1176" i="3" s="1"/>
  <c r="I3096" i="1"/>
  <c r="I3095" i="1" s="1"/>
  <c r="H3096" i="1"/>
  <c r="H3095" i="1" s="1"/>
  <c r="G3096" i="1"/>
  <c r="G3095" i="1" s="1"/>
  <c r="G3094" i="1" s="1"/>
  <c r="G3092" i="1"/>
  <c r="G3091" i="1" s="1"/>
  <c r="G3090" i="1" s="1"/>
  <c r="G3089" i="1" s="1"/>
  <c r="I3091" i="1"/>
  <c r="I3090" i="1" s="1"/>
  <c r="I3089" i="1" s="1"/>
  <c r="H3091" i="1"/>
  <c r="H3090" i="1" s="1"/>
  <c r="H3089" i="1" s="1"/>
  <c r="G3087" i="1"/>
  <c r="G3086" i="1" s="1"/>
  <c r="I3086" i="1"/>
  <c r="H3086" i="1"/>
  <c r="G3084" i="1"/>
  <c r="I3082" i="1"/>
  <c r="I3081" i="1" s="1"/>
  <c r="H3082" i="1"/>
  <c r="H3081" i="1" s="1"/>
  <c r="G3082" i="1"/>
  <c r="G3081" i="1" s="1"/>
  <c r="J904" i="3"/>
  <c r="K904" i="3"/>
  <c r="L904" i="3"/>
  <c r="M904" i="3"/>
  <c r="N904" i="3"/>
  <c r="O904" i="3"/>
  <c r="I2888" i="1"/>
  <c r="H2888" i="1"/>
  <c r="G2888" i="1"/>
  <c r="G2887" i="1" s="1"/>
  <c r="I2885" i="1"/>
  <c r="H2885" i="1"/>
  <c r="G2885" i="1"/>
  <c r="G2884" i="1" s="1"/>
  <c r="I2881" i="1"/>
  <c r="I2880" i="1" s="1"/>
  <c r="H2881" i="1"/>
  <c r="H2880" i="1" s="1"/>
  <c r="G2881" i="1"/>
  <c r="G2880" i="1" s="1"/>
  <c r="I2878" i="1"/>
  <c r="I2877" i="1" s="1"/>
  <c r="I2875" i="1" s="1"/>
  <c r="H2878" i="1"/>
  <c r="H2877" i="1" s="1"/>
  <c r="H2875" i="1" s="1"/>
  <c r="G2878" i="1"/>
  <c r="G2877" i="1" s="1"/>
  <c r="J1009" i="3"/>
  <c r="J969" i="3" s="1"/>
  <c r="K1009" i="3"/>
  <c r="K969" i="3" s="1"/>
  <c r="L1009" i="3"/>
  <c r="L969" i="3" s="1"/>
  <c r="M1009" i="3"/>
  <c r="M969" i="3" s="1"/>
  <c r="N1009" i="3"/>
  <c r="N969" i="3" s="1"/>
  <c r="O1009" i="3"/>
  <c r="O969" i="3" s="1"/>
  <c r="I2235" i="1"/>
  <c r="I2234" i="1" s="1"/>
  <c r="H2235" i="1"/>
  <c r="H2234" i="1" s="1"/>
  <c r="G2235" i="1"/>
  <c r="G2234" i="1" s="1"/>
  <c r="I2216" i="1"/>
  <c r="I2215" i="1" s="1"/>
  <c r="I2214" i="1" s="1"/>
  <c r="H2216" i="1"/>
  <c r="H2215" i="1" s="1"/>
  <c r="H2214" i="1" s="1"/>
  <c r="G2216" i="1"/>
  <c r="G2215" i="1" s="1"/>
  <c r="G2214" i="1" s="1"/>
  <c r="G760" i="3" l="1"/>
  <c r="G759" i="3" s="1"/>
  <c r="G756" i="3"/>
  <c r="G755" i="3" s="1"/>
  <c r="G2883" i="1"/>
  <c r="H3079" i="1"/>
  <c r="H3078" i="1" s="1"/>
  <c r="H52" i="3"/>
  <c r="G52" i="3"/>
  <c r="I52" i="3"/>
  <c r="H2876" i="1"/>
  <c r="I3079" i="1"/>
  <c r="I3078" i="1" s="1"/>
  <c r="I3094" i="1"/>
  <c r="I3093" i="1" s="1"/>
  <c r="H3094" i="1"/>
  <c r="H3093" i="1" s="1"/>
  <c r="G2876" i="1"/>
  <c r="G2875" i="1" s="1"/>
  <c r="G3079" i="1"/>
  <c r="G3078" i="1" s="1"/>
  <c r="I2876" i="1"/>
  <c r="H2884" i="1"/>
  <c r="H2883" i="1" s="1"/>
  <c r="I2884" i="1"/>
  <c r="I2883" i="1" s="1"/>
  <c r="I597" i="1"/>
  <c r="H597" i="1"/>
  <c r="G597" i="1"/>
  <c r="G596" i="1" s="1"/>
  <c r="G595" i="1" s="1"/>
  <c r="G2874" i="1" l="1"/>
  <c r="H3077" i="1"/>
  <c r="G3077" i="1"/>
  <c r="I3077" i="1"/>
  <c r="H2874" i="1"/>
  <c r="H2873" i="1" s="1"/>
  <c r="I2874" i="1"/>
  <c r="I2873" i="1" s="1"/>
  <c r="H661" i="3"/>
  <c r="I661" i="3"/>
  <c r="G427" i="3"/>
  <c r="H427" i="3"/>
  <c r="I427" i="3"/>
  <c r="G2873" i="1" l="1"/>
  <c r="G2789" i="1"/>
  <c r="G2710" i="1" l="1"/>
  <c r="G2231" i="1" s="1"/>
  <c r="I1843" i="1"/>
  <c r="I1842" i="1" s="1"/>
  <c r="H1843" i="1"/>
  <c r="H1842" i="1" s="1"/>
  <c r="G1843" i="1"/>
  <c r="G1842" i="1" s="1"/>
  <c r="G661" i="3" l="1"/>
  <c r="I51" i="3" l="1"/>
  <c r="I48" i="3" s="1"/>
  <c r="H51" i="3"/>
  <c r="H48" i="3" s="1"/>
  <c r="G51" i="3"/>
  <c r="G48" i="3" s="1"/>
  <c r="G203" i="1" l="1"/>
  <c r="G202" i="1" s="1"/>
  <c r="G192" i="1" s="1"/>
  <c r="I203" i="1"/>
  <c r="I202" i="1" s="1"/>
  <c r="I192" i="1" s="1"/>
  <c r="H203" i="1"/>
  <c r="H202" i="1" s="1"/>
  <c r="H192" i="1" s="1"/>
  <c r="I200" i="1"/>
  <c r="I199" i="1" s="1"/>
  <c r="H200" i="1"/>
  <c r="H199" i="1" s="1"/>
  <c r="G200" i="1"/>
  <c r="G199" i="1" s="1"/>
  <c r="G197" i="1"/>
  <c r="G196" i="1" s="1"/>
  <c r="G194" i="1"/>
  <c r="G193" i="1" s="1"/>
  <c r="G872" i="3"/>
  <c r="I1199" i="1"/>
  <c r="I1198" i="1" s="1"/>
  <c r="I1197" i="1" s="1"/>
  <c r="H1199" i="1"/>
  <c r="H1198" i="1" s="1"/>
  <c r="H1197" i="1" s="1"/>
  <c r="G1199" i="1"/>
  <c r="G1198" i="1" s="1"/>
  <c r="G1197" i="1" s="1"/>
  <c r="G92" i="3"/>
  <c r="G91" i="3" s="1"/>
  <c r="G869" i="3"/>
  <c r="I1187" i="1"/>
  <c r="H1187" i="1"/>
  <c r="G1187" i="1"/>
  <c r="G1180" i="1" s="1"/>
  <c r="G1179" i="1" s="1"/>
  <c r="G1185" i="1"/>
  <c r="H3012" i="1" l="1"/>
  <c r="G1856" i="1"/>
  <c r="G1855" i="1" s="1"/>
  <c r="I1799" i="1"/>
  <c r="I1798" i="1" s="1"/>
  <c r="H1799" i="1"/>
  <c r="H1798" i="1" s="1"/>
  <c r="G1799" i="1"/>
  <c r="G1798" i="1" s="1"/>
  <c r="G513" i="1" l="1"/>
  <c r="G512" i="1" s="1"/>
  <c r="I513" i="1"/>
  <c r="I512" i="1" s="1"/>
  <c r="H513" i="1"/>
  <c r="H512" i="1" s="1"/>
  <c r="I1840" i="1" l="1"/>
  <c r="I1839" i="1" s="1"/>
  <c r="H1840" i="1"/>
  <c r="H1839" i="1" s="1"/>
  <c r="G1840" i="1"/>
  <c r="G1839" i="1" s="1"/>
  <c r="G804" i="3"/>
  <c r="H866" i="3" l="1"/>
  <c r="I866" i="3"/>
  <c r="H864" i="3"/>
  <c r="I864" i="3"/>
  <c r="G866" i="3"/>
  <c r="G864" i="3"/>
  <c r="I1690" i="1" l="1"/>
  <c r="I1689" i="1" s="1"/>
  <c r="I1688" i="1" s="1"/>
  <c r="I1687" i="1" s="1"/>
  <c r="H37" i="2" s="1"/>
  <c r="H1690" i="1"/>
  <c r="H1689" i="1" s="1"/>
  <c r="H1688" i="1" s="1"/>
  <c r="H1687" i="1" s="1"/>
  <c r="G37" i="2" s="1"/>
  <c r="G1690" i="1"/>
  <c r="G1689" i="1" s="1"/>
  <c r="G1688" i="1" s="1"/>
  <c r="G1687" i="1" s="1"/>
  <c r="F37" i="2" s="1"/>
  <c r="I1563" i="1"/>
  <c r="I1562" i="1" s="1"/>
  <c r="I1561" i="1" s="1"/>
  <c r="H1563" i="1"/>
  <c r="H1562" i="1" s="1"/>
  <c r="H1561" i="1" s="1"/>
  <c r="G1563" i="1"/>
  <c r="G1562" i="1" s="1"/>
  <c r="G1561" i="1" s="1"/>
  <c r="I1397" i="1"/>
  <c r="I1396" i="1" s="1"/>
  <c r="H1397" i="1"/>
  <c r="H1396" i="1" s="1"/>
  <c r="G1397" i="1"/>
  <c r="G1396" i="1" s="1"/>
  <c r="G1324" i="1"/>
  <c r="G1323" i="1" s="1"/>
  <c r="I1324" i="1"/>
  <c r="H1324" i="1"/>
  <c r="I657" i="1"/>
  <c r="I656" i="1" s="1"/>
  <c r="H657" i="1"/>
  <c r="H656" i="1" s="1"/>
  <c r="G657" i="1"/>
  <c r="G656" i="1" s="1"/>
  <c r="I467" i="1"/>
  <c r="I466" i="1" s="1"/>
  <c r="H467" i="1"/>
  <c r="H466" i="1" s="1"/>
  <c r="G467" i="1"/>
  <c r="G466" i="1" s="1"/>
  <c r="G172" i="1"/>
  <c r="G171" i="1" s="1"/>
  <c r="G154" i="1"/>
  <c r="I154" i="1"/>
  <c r="H154" i="1"/>
  <c r="G150" i="1"/>
  <c r="J492" i="1" s="1"/>
  <c r="I654" i="1"/>
  <c r="I653" i="1" s="1"/>
  <c r="H654" i="1"/>
  <c r="H653" i="1" s="1"/>
  <c r="G654" i="1"/>
  <c r="G653" i="1" s="1"/>
  <c r="I625" i="1"/>
  <c r="H625" i="1"/>
  <c r="G625" i="1"/>
  <c r="G624" i="1" s="1"/>
  <c r="G622" i="1" s="1"/>
  <c r="I624" i="1"/>
  <c r="I622" i="1" s="1"/>
  <c r="H624" i="1"/>
  <c r="H623" i="1" s="1"/>
  <c r="I623" i="1" l="1"/>
  <c r="I1560" i="1"/>
  <c r="G1560" i="1"/>
  <c r="H1560" i="1"/>
  <c r="I465" i="1"/>
  <c r="H465" i="1"/>
  <c r="H622" i="1"/>
  <c r="G623" i="1"/>
  <c r="G865" i="3"/>
  <c r="K865" i="3"/>
  <c r="J865" i="3"/>
  <c r="I865" i="3"/>
  <c r="H865" i="3"/>
  <c r="G103" i="1"/>
  <c r="I103" i="1"/>
  <c r="H103" i="1"/>
  <c r="G1942" i="1" l="1"/>
  <c r="G1941" i="1" s="1"/>
  <c r="I1942" i="1"/>
  <c r="I1941" i="1" s="1"/>
  <c r="H1942" i="1"/>
  <c r="H1941" i="1" s="1"/>
  <c r="I803" i="3" l="1"/>
  <c r="I802" i="3" s="1"/>
  <c r="H803" i="3"/>
  <c r="H802" i="3" s="1"/>
  <c r="G803" i="3"/>
  <c r="G802" i="3" s="1"/>
  <c r="K871" i="3" l="1"/>
  <c r="J871" i="3"/>
  <c r="I871" i="3"/>
  <c r="I870" i="3" s="1"/>
  <c r="H871" i="3"/>
  <c r="H870" i="3" s="1"/>
  <c r="G871" i="3"/>
  <c r="G870" i="3" s="1"/>
  <c r="I361" i="1"/>
  <c r="I360" i="1" s="1"/>
  <c r="H361" i="1"/>
  <c r="H360" i="1" s="1"/>
  <c r="G361" i="1"/>
  <c r="G360" i="1" s="1"/>
  <c r="I651" i="1"/>
  <c r="I650" i="1" s="1"/>
  <c r="H651" i="1"/>
  <c r="H650" i="1" s="1"/>
  <c r="G651" i="1"/>
  <c r="G650" i="1" s="1"/>
  <c r="G863" i="3"/>
  <c r="G862" i="3" s="1"/>
  <c r="G101" i="1"/>
  <c r="G100" i="1" s="1"/>
  <c r="K863" i="3"/>
  <c r="J863" i="3"/>
  <c r="I863" i="3"/>
  <c r="I862" i="3" s="1"/>
  <c r="H863" i="3"/>
  <c r="H862" i="3" s="1"/>
  <c r="I101" i="1"/>
  <c r="I100" i="1" s="1"/>
  <c r="H101" i="1"/>
  <c r="H100" i="1" s="1"/>
  <c r="G1408" i="1"/>
  <c r="G1395" i="1"/>
  <c r="I805" i="3" l="1"/>
  <c r="H805" i="3"/>
  <c r="G805" i="3"/>
  <c r="I2074" i="1" l="1"/>
  <c r="I2072" i="1" s="1"/>
  <c r="H47" i="2" s="1"/>
  <c r="H2074" i="1"/>
  <c r="H2072" i="1" s="1"/>
  <c r="G47" i="2" s="1"/>
  <c r="I2075" i="1"/>
  <c r="H2075" i="1"/>
  <c r="G2075" i="1"/>
  <c r="G2074" i="1" s="1"/>
  <c r="H2073" i="1" l="1"/>
  <c r="I2073" i="1"/>
  <c r="G2072" i="1"/>
  <c r="F47" i="2" s="1"/>
  <c r="G2073" i="1"/>
  <c r="H1949" i="1" l="1"/>
  <c r="G1985" i="1" l="1"/>
  <c r="I1572" i="1" l="1"/>
  <c r="I1571" i="1" s="1"/>
  <c r="I1570" i="1" s="1"/>
  <c r="I1569" i="1" s="1"/>
  <c r="I1568" i="1" s="1"/>
  <c r="H1572" i="1"/>
  <c r="H1571" i="1" s="1"/>
  <c r="H1570" i="1" s="1"/>
  <c r="H1569" i="1" s="1"/>
  <c r="H1568" i="1" s="1"/>
  <c r="G1572" i="1"/>
  <c r="G1571" i="1" s="1"/>
  <c r="G1570" i="1" s="1"/>
  <c r="G1569" i="1" s="1"/>
  <c r="I281" i="1"/>
  <c r="I280" i="1" s="1"/>
  <c r="H281" i="1"/>
  <c r="H280" i="1" s="1"/>
  <c r="G281" i="1"/>
  <c r="G280" i="1" s="1"/>
  <c r="G2065" i="1"/>
  <c r="G2064" i="1" s="1"/>
  <c r="I2065" i="1"/>
  <c r="I2064" i="1" s="1"/>
  <c r="H2065" i="1"/>
  <c r="H2064" i="1" s="1"/>
  <c r="G1949" i="1"/>
  <c r="G1568" i="1" l="1"/>
  <c r="I2087" i="1"/>
  <c r="I2086" i="1" s="1"/>
  <c r="H2087" i="1"/>
  <c r="H2086" i="1" s="1"/>
  <c r="G2087" i="1"/>
  <c r="G2086" i="1" l="1"/>
  <c r="G2474" i="1"/>
  <c r="G2473" i="1" s="1"/>
  <c r="G2472" i="1" s="1"/>
  <c r="H937" i="3"/>
  <c r="I937" i="3"/>
  <c r="H1992" i="1"/>
  <c r="H1991" i="1" s="1"/>
  <c r="I1992" i="1"/>
  <c r="I1991" i="1" s="1"/>
  <c r="G1992" i="1"/>
  <c r="G1991" i="1" s="1"/>
  <c r="H1934" i="1"/>
  <c r="I1934" i="1"/>
  <c r="G1934" i="1"/>
  <c r="G1933" i="1" s="1"/>
  <c r="H1936" i="1"/>
  <c r="I1936" i="1"/>
  <c r="G1936" i="1"/>
  <c r="H1945" i="1"/>
  <c r="H1944" i="1" s="1"/>
  <c r="I1945" i="1"/>
  <c r="I1944" i="1" s="1"/>
  <c r="G1945" i="1"/>
  <c r="G1944" i="1" s="1"/>
  <c r="H1933" i="1" l="1"/>
  <c r="I1933" i="1"/>
  <c r="I3047" i="1"/>
  <c r="I3044" i="1" s="1"/>
  <c r="I3043" i="1" s="1"/>
  <c r="I2962" i="1" s="1"/>
  <c r="I2912" i="1" s="1"/>
  <c r="H3047" i="1"/>
  <c r="H3044" i="1" s="1"/>
  <c r="H3043" i="1" s="1"/>
  <c r="H2962" i="1" s="1"/>
  <c r="H2912" i="1" s="1"/>
  <c r="G3047" i="1"/>
  <c r="G3044" i="1" s="1"/>
  <c r="G3043" i="1" s="1"/>
  <c r="G2962" i="1" s="1"/>
  <c r="G2912" i="1" s="1"/>
  <c r="H934" i="3"/>
  <c r="I934" i="3"/>
  <c r="I2036" i="1"/>
  <c r="I2033" i="1" s="1"/>
  <c r="I2032" i="1" s="1"/>
  <c r="H2036" i="1"/>
  <c r="H2033" i="1" s="1"/>
  <c r="H2032" i="1" s="1"/>
  <c r="G2036" i="1"/>
  <c r="G1948" i="1"/>
  <c r="G1947" i="1" s="1"/>
  <c r="H1948" i="1"/>
  <c r="H1947" i="1" s="1"/>
  <c r="I1948" i="1"/>
  <c r="I1947" i="1" s="1"/>
  <c r="I1986" i="1"/>
  <c r="H1986" i="1"/>
  <c r="G1986" i="1"/>
  <c r="I1984" i="1"/>
  <c r="H1984" i="1"/>
  <c r="G1984" i="1"/>
  <c r="G1981" i="1"/>
  <c r="G1980" i="1" s="1"/>
  <c r="I1981" i="1"/>
  <c r="I1980" i="1" s="1"/>
  <c r="H1981" i="1"/>
  <c r="H1980" i="1" s="1"/>
  <c r="I1847" i="1"/>
  <c r="I1846" i="1" s="1"/>
  <c r="I1845" i="1" s="1"/>
  <c r="H1847" i="1"/>
  <c r="H1846" i="1" s="1"/>
  <c r="H1845" i="1" s="1"/>
  <c r="G1847" i="1"/>
  <c r="G1846" i="1" s="1"/>
  <c r="G1845" i="1" s="1"/>
  <c r="G1321" i="1"/>
  <c r="G1320" i="1" s="1"/>
  <c r="I1321" i="1"/>
  <c r="I1320" i="1" s="1"/>
  <c r="H1321" i="1"/>
  <c r="H1320" i="1" s="1"/>
  <c r="I1177" i="1"/>
  <c r="H1177" i="1"/>
  <c r="G1177" i="1"/>
  <c r="G1170" i="1" s="1"/>
  <c r="G1169" i="1" s="1"/>
  <c r="G1175" i="1"/>
  <c r="I258" i="3"/>
  <c r="I257" i="3" s="1"/>
  <c r="H258" i="3"/>
  <c r="H257" i="3" s="1"/>
  <c r="G258" i="3"/>
  <c r="G257" i="3" s="1"/>
  <c r="H923" i="1"/>
  <c r="H922" i="1" s="1"/>
  <c r="I923" i="1"/>
  <c r="I922" i="1" s="1"/>
  <c r="G923" i="1"/>
  <c r="G922" i="1" s="1"/>
  <c r="I387" i="3"/>
  <c r="I386" i="3" s="1"/>
  <c r="H387" i="3"/>
  <c r="H386" i="3" s="1"/>
  <c r="G387" i="3"/>
  <c r="G386" i="3" s="1"/>
  <c r="I908" i="1"/>
  <c r="I907" i="1" s="1"/>
  <c r="H908" i="1"/>
  <c r="H907" i="1" s="1"/>
  <c r="G908" i="1"/>
  <c r="G907" i="1" s="1"/>
  <c r="I749" i="1"/>
  <c r="I748" i="1" s="1"/>
  <c r="H749" i="1"/>
  <c r="H748" i="1" s="1"/>
  <c r="G749" i="1"/>
  <c r="G748" i="1" s="1"/>
  <c r="K868" i="3"/>
  <c r="J868" i="3"/>
  <c r="I868" i="3"/>
  <c r="I867" i="3" s="1"/>
  <c r="H868" i="3"/>
  <c r="H867" i="3" s="1"/>
  <c r="G868" i="3"/>
  <c r="G867" i="3" s="1"/>
  <c r="I358" i="1"/>
  <c r="I357" i="1" s="1"/>
  <c r="H358" i="1"/>
  <c r="H357" i="1" s="1"/>
  <c r="G358" i="1"/>
  <c r="G357" i="1" s="1"/>
  <c r="G463" i="1"/>
  <c r="G456" i="1" s="1"/>
  <c r="G455" i="1" s="1"/>
  <c r="I463" i="1"/>
  <c r="H463" i="1"/>
  <c r="G461" i="1"/>
  <c r="I355" i="1"/>
  <c r="I354" i="1" s="1"/>
  <c r="I353" i="1" s="1"/>
  <c r="H355" i="1"/>
  <c r="H354" i="1" s="1"/>
  <c r="H353" i="1" s="1"/>
  <c r="G355" i="1"/>
  <c r="G354" i="1" s="1"/>
  <c r="G353" i="1" s="1"/>
  <c r="K857" i="3"/>
  <c r="J857" i="3"/>
  <c r="I857" i="3"/>
  <c r="I856" i="3" s="1"/>
  <c r="H857" i="3"/>
  <c r="H856" i="3" s="1"/>
  <c r="G857" i="3"/>
  <c r="G856" i="3" s="1"/>
  <c r="I98" i="1"/>
  <c r="I97" i="1" s="1"/>
  <c r="H98" i="1"/>
  <c r="H97" i="1" s="1"/>
  <c r="G98" i="1"/>
  <c r="G97" i="1" s="1"/>
  <c r="G2033" i="1" l="1"/>
  <c r="G2032" i="1" s="1"/>
  <c r="I1983" i="1"/>
  <c r="G1983" i="1"/>
  <c r="H1983" i="1"/>
  <c r="G318" i="3"/>
  <c r="G865" i="1"/>
  <c r="G864" i="1" s="1"/>
  <c r="I865" i="1"/>
  <c r="H865" i="1"/>
  <c r="G1865" i="1" l="1"/>
  <c r="G1864" i="1" s="1"/>
  <c r="G494" i="3"/>
  <c r="G493" i="3" s="1"/>
  <c r="I494" i="3"/>
  <c r="I493" i="3" s="1"/>
  <c r="H494" i="3"/>
  <c r="H493" i="3" s="1"/>
  <c r="I994" i="1"/>
  <c r="I993" i="1" s="1"/>
  <c r="H994" i="1"/>
  <c r="H993" i="1" s="1"/>
  <c r="G994" i="1"/>
  <c r="G993" i="1" s="1"/>
  <c r="I1407" i="1"/>
  <c r="H1407" i="1"/>
  <c r="G1407" i="1"/>
  <c r="I1405" i="1"/>
  <c r="H1405" i="1"/>
  <c r="G1405" i="1"/>
  <c r="I1402" i="1"/>
  <c r="I2099" i="1" s="1"/>
  <c r="I2096" i="1" s="1"/>
  <c r="I2092" i="1" s="1"/>
  <c r="H1402" i="1"/>
  <c r="H2099" i="1" s="1"/>
  <c r="H2096" i="1" s="1"/>
  <c r="H2092" i="1" s="1"/>
  <c r="G1402" i="1"/>
  <c r="I1400" i="1"/>
  <c r="H1400" i="1"/>
  <c r="G1400" i="1"/>
  <c r="I1394" i="1"/>
  <c r="H1394" i="1"/>
  <c r="G1394" i="1"/>
  <c r="I1392" i="1"/>
  <c r="H1392" i="1"/>
  <c r="G1392" i="1"/>
  <c r="G338" i="3"/>
  <c r="G337" i="3" s="1"/>
  <c r="I335" i="3"/>
  <c r="I334" i="3" s="1"/>
  <c r="H335" i="3"/>
  <c r="H334" i="3" s="1"/>
  <c r="G335" i="3"/>
  <c r="I882" i="1"/>
  <c r="I879" i="1" s="1"/>
  <c r="H882" i="1"/>
  <c r="H879" i="1" s="1"/>
  <c r="G882" i="1"/>
  <c r="I880" i="1"/>
  <c r="H880" i="1"/>
  <c r="G880" i="1"/>
  <c r="G344" i="3"/>
  <c r="G343" i="3" s="1"/>
  <c r="G342" i="3" s="1"/>
  <c r="I343" i="3"/>
  <c r="H343" i="3"/>
  <c r="I340" i="3"/>
  <c r="H340" i="3"/>
  <c r="G340" i="3"/>
  <c r="I887" i="1"/>
  <c r="I884" i="1" s="1"/>
  <c r="I842" i="1" s="1"/>
  <c r="H887" i="1"/>
  <c r="H884" i="1" s="1"/>
  <c r="H842" i="1" s="1"/>
  <c r="G887" i="1"/>
  <c r="I885" i="1"/>
  <c r="H885" i="1"/>
  <c r="G885" i="1"/>
  <c r="G705" i="1"/>
  <c r="H339" i="3" l="1"/>
  <c r="H342" i="3"/>
  <c r="I339" i="3"/>
  <c r="I342" i="3"/>
  <c r="I1404" i="1"/>
  <c r="G1391" i="1"/>
  <c r="I1399" i="1"/>
  <c r="I1391" i="1"/>
  <c r="G1399" i="1"/>
  <c r="H1404" i="1"/>
  <c r="G884" i="1"/>
  <c r="G842" i="1" s="1"/>
  <c r="H1399" i="1"/>
  <c r="G1404" i="1"/>
  <c r="G334" i="3"/>
  <c r="H1391" i="1"/>
  <c r="G339" i="3"/>
  <c r="G879" i="1"/>
  <c r="I704" i="1"/>
  <c r="I703" i="1" s="1"/>
  <c r="I702" i="1" s="1"/>
  <c r="I701" i="1" s="1"/>
  <c r="H704" i="1"/>
  <c r="H703" i="1" s="1"/>
  <c r="H702" i="1" s="1"/>
  <c r="H701" i="1" s="1"/>
  <c r="G704" i="1"/>
  <c r="G703" i="1" s="1"/>
  <c r="G702" i="1" s="1"/>
  <c r="G701" i="1" s="1"/>
  <c r="I278" i="1"/>
  <c r="I277" i="1" s="1"/>
  <c r="H278" i="1"/>
  <c r="H277" i="1" s="1"/>
  <c r="G278" i="1"/>
  <c r="G277" i="1" s="1"/>
  <c r="I95" i="1"/>
  <c r="I94" i="1" s="1"/>
  <c r="H95" i="1"/>
  <c r="H94" i="1" s="1"/>
  <c r="G95" i="1"/>
  <c r="G94" i="1" s="1"/>
  <c r="I272" i="1"/>
  <c r="I271" i="1" s="1"/>
  <c r="H272" i="1"/>
  <c r="H271" i="1" s="1"/>
  <c r="I275" i="1"/>
  <c r="I274" i="1" s="1"/>
  <c r="H275" i="1"/>
  <c r="H274" i="1" s="1"/>
  <c r="G275" i="1"/>
  <c r="G274" i="1" s="1"/>
  <c r="I775" i="1"/>
  <c r="I774" i="1" s="1"/>
  <c r="I747" i="1" s="1"/>
  <c r="H775" i="1"/>
  <c r="H774" i="1" s="1"/>
  <c r="H747" i="1" s="1"/>
  <c r="G775" i="1"/>
  <c r="G774" i="1" s="1"/>
  <c r="G747" i="1" s="1"/>
  <c r="I1148" i="1"/>
  <c r="I1147" i="1" s="1"/>
  <c r="H1148" i="1"/>
  <c r="H1147" i="1" s="1"/>
  <c r="G1148" i="1"/>
  <c r="G1147" i="1" s="1"/>
  <c r="G1153" i="1"/>
  <c r="G449" i="3"/>
  <c r="G1871" i="1" l="1"/>
  <c r="G1870" i="1" s="1"/>
  <c r="G272" i="1"/>
  <c r="G271" i="1" s="1"/>
  <c r="G784" i="1"/>
  <c r="G783" i="1" s="1"/>
  <c r="H778" i="1"/>
  <c r="H777" i="1" s="1"/>
  <c r="I778" i="1"/>
  <c r="I777" i="1" s="1"/>
  <c r="G778" i="1"/>
  <c r="G777" i="1" s="1"/>
  <c r="G511" i="3"/>
  <c r="H855" i="3" l="1"/>
  <c r="I855" i="3"/>
  <c r="J241" i="3"/>
  <c r="K241" i="3"/>
  <c r="L241" i="3"/>
  <c r="M241" i="3"/>
  <c r="N241" i="3"/>
  <c r="O241" i="3"/>
  <c r="G855" i="3" l="1"/>
  <c r="G382" i="3"/>
  <c r="I2222" i="1" l="1"/>
  <c r="I2219" i="1" s="1"/>
  <c r="I2218" i="1" s="1"/>
  <c r="H2222" i="1"/>
  <c r="H2219" i="1" s="1"/>
  <c r="H2218" i="1" s="1"/>
  <c r="G2222" i="1"/>
  <c r="G418" i="3"/>
  <c r="G417" i="3" s="1"/>
  <c r="G416" i="3" s="1"/>
  <c r="I417" i="3"/>
  <c r="I416" i="3" s="1"/>
  <c r="H417" i="3"/>
  <c r="H416" i="3" s="1"/>
  <c r="I1257" i="1"/>
  <c r="I1256" i="1" s="1"/>
  <c r="H1257" i="1"/>
  <c r="H1256" i="1" s="1"/>
  <c r="G1257" i="1"/>
  <c r="G1256" i="1" s="1"/>
  <c r="G317" i="3"/>
  <c r="G316" i="3" s="1"/>
  <c r="I317" i="3"/>
  <c r="H317" i="3"/>
  <c r="I860" i="1"/>
  <c r="H860" i="1"/>
  <c r="G860" i="1"/>
  <c r="G2219" i="1" l="1"/>
  <c r="G2218" i="1" s="1"/>
  <c r="I448" i="3"/>
  <c r="I447" i="3" s="1"/>
  <c r="H448" i="3"/>
  <c r="H447" i="3" s="1"/>
  <c r="G448" i="3"/>
  <c r="G447" i="3" s="1"/>
  <c r="I935" i="1"/>
  <c r="I934" i="1" s="1"/>
  <c r="H935" i="1"/>
  <c r="H934" i="1" s="1"/>
  <c r="G935" i="1"/>
  <c r="G934" i="1" s="1"/>
  <c r="G353" i="3"/>
  <c r="G352" i="3" s="1"/>
  <c r="G351" i="3" s="1"/>
  <c r="G346" i="3"/>
  <c r="G345" i="3" s="1"/>
  <c r="I352" i="3"/>
  <c r="I351" i="3" s="1"/>
  <c r="H352" i="3"/>
  <c r="H351" i="3" s="1"/>
  <c r="I890" i="1"/>
  <c r="I889" i="1" s="1"/>
  <c r="H890" i="1"/>
  <c r="H889" i="1" s="1"/>
  <c r="G890" i="1"/>
  <c r="G889" i="1" s="1"/>
  <c r="I1318" i="1" l="1"/>
  <c r="I1317" i="1" s="1"/>
  <c r="I1316" i="1" s="1"/>
  <c r="H1318" i="1"/>
  <c r="H1317" i="1" s="1"/>
  <c r="H1316" i="1" s="1"/>
  <c r="I430" i="3"/>
  <c r="H430" i="3"/>
  <c r="G430" i="3"/>
  <c r="I429" i="3"/>
  <c r="H429" i="3"/>
  <c r="G429" i="3"/>
  <c r="I905" i="1"/>
  <c r="H905" i="1"/>
  <c r="G905" i="1"/>
  <c r="I904" i="1"/>
  <c r="H904" i="1"/>
  <c r="G904" i="1"/>
  <c r="I426" i="3"/>
  <c r="H426" i="3"/>
  <c r="G426" i="3"/>
  <c r="I902" i="1"/>
  <c r="H902" i="1"/>
  <c r="G902" i="1"/>
  <c r="I901" i="1"/>
  <c r="H901" i="1"/>
  <c r="G901" i="1"/>
  <c r="I899" i="1"/>
  <c r="H899" i="1"/>
  <c r="G899" i="1"/>
  <c r="G147" i="1" s="1"/>
  <c r="I2084" i="1"/>
  <c r="I2083" i="1" s="1"/>
  <c r="H2084" i="1"/>
  <c r="H2083" i="1" s="1"/>
  <c r="G2084" i="1"/>
  <c r="G2083" i="1" s="1"/>
  <c r="G146" i="1" l="1"/>
  <c r="J489" i="1"/>
  <c r="G1318" i="1"/>
  <c r="G1317" i="1" s="1"/>
  <c r="G1316" i="1" s="1"/>
  <c r="G113" i="1"/>
  <c r="G112" i="1" s="1"/>
  <c r="G111" i="1" s="1"/>
  <c r="I113" i="1"/>
  <c r="I112" i="1" s="1"/>
  <c r="I111" i="1" s="1"/>
  <c r="H113" i="1"/>
  <c r="H112" i="1" s="1"/>
  <c r="H111" i="1" s="1"/>
  <c r="H2062" i="1" l="1"/>
  <c r="I2062" i="1"/>
  <c r="H1931" i="1"/>
  <c r="H1930" i="1" s="1"/>
  <c r="I1931" i="1"/>
  <c r="I1930" i="1" s="1"/>
  <c r="I1831" i="1"/>
  <c r="I1830" i="1" s="1"/>
  <c r="H1831" i="1"/>
  <c r="H1830" i="1" s="1"/>
  <c r="G1831" i="1"/>
  <c r="G1830" i="1" s="1"/>
  <c r="G1829" i="1" s="1"/>
  <c r="H1829" i="1" l="1"/>
  <c r="I1829" i="1"/>
  <c r="H2061" i="1"/>
  <c r="I2061" i="1"/>
  <c r="H315" i="3"/>
  <c r="I315" i="3"/>
  <c r="I242" i="3" l="1"/>
  <c r="I241" i="3" s="1"/>
  <c r="H242" i="3"/>
  <c r="H241" i="3" s="1"/>
  <c r="G442" i="3"/>
  <c r="G441" i="3" s="1"/>
  <c r="I1490" i="1"/>
  <c r="I1489" i="1" s="1"/>
  <c r="H1490" i="1"/>
  <c r="H1489" i="1" s="1"/>
  <c r="G1490" i="1"/>
  <c r="G1489" i="1" s="1"/>
  <c r="I451" i="3"/>
  <c r="I450" i="3" s="1"/>
  <c r="H451" i="3"/>
  <c r="H450" i="3" s="1"/>
  <c r="G451" i="3"/>
  <c r="G450" i="3" s="1"/>
  <c r="I938" i="1"/>
  <c r="I937" i="1" s="1"/>
  <c r="H938" i="1"/>
  <c r="H937" i="1" s="1"/>
  <c r="G938" i="1"/>
  <c r="G937" i="1" s="1"/>
  <c r="G384" i="3"/>
  <c r="G383" i="3" s="1"/>
  <c r="I929" i="1"/>
  <c r="I928" i="1" s="1"/>
  <c r="H929" i="1"/>
  <c r="H928" i="1" s="1"/>
  <c r="G929" i="1"/>
  <c r="G928" i="1" s="1"/>
  <c r="H854" i="3"/>
  <c r="H853" i="3" s="1"/>
  <c r="I854" i="3"/>
  <c r="I853" i="3" s="1"/>
  <c r="K844" i="3"/>
  <c r="J844" i="3"/>
  <c r="I844" i="3"/>
  <c r="I843" i="3" s="1"/>
  <c r="H844" i="3"/>
  <c r="H843" i="3" s="1"/>
  <c r="G844" i="3"/>
  <c r="G843" i="3" s="1"/>
  <c r="I351" i="1"/>
  <c r="I350" i="1" s="1"/>
  <c r="H351" i="1"/>
  <c r="H350" i="1" s="1"/>
  <c r="G351" i="1"/>
  <c r="G350" i="1" s="1"/>
  <c r="H345" i="1"/>
  <c r="H344" i="1" s="1"/>
  <c r="I345" i="1"/>
  <c r="I344" i="1" s="1"/>
  <c r="H342" i="1"/>
  <c r="H341" i="1" s="1"/>
  <c r="I342" i="1"/>
  <c r="I341" i="1" s="1"/>
  <c r="K847" i="3"/>
  <c r="J847" i="3"/>
  <c r="I847" i="3"/>
  <c r="I846" i="3" s="1"/>
  <c r="H847" i="3"/>
  <c r="H846" i="3" s="1"/>
  <c r="G847" i="3"/>
  <c r="G846" i="3" s="1"/>
  <c r="H109" i="1"/>
  <c r="H108" i="1" s="1"/>
  <c r="I109" i="1"/>
  <c r="I108" i="1" s="1"/>
  <c r="G109" i="1"/>
  <c r="G854" i="3"/>
  <c r="G853" i="3" s="1"/>
  <c r="G342" i="1"/>
  <c r="G341" i="1" s="1"/>
  <c r="G345" i="1"/>
  <c r="G344" i="1" s="1"/>
  <c r="G106" i="1"/>
  <c r="G105" i="1" s="1"/>
  <c r="G108" i="1" l="1"/>
  <c r="G496" i="1"/>
  <c r="G495" i="1" s="1"/>
  <c r="G494" i="1" s="1"/>
  <c r="I1533" i="1" l="1"/>
  <c r="H1533" i="1"/>
  <c r="G1533" i="1"/>
  <c r="I510" i="3"/>
  <c r="I509" i="3" s="1"/>
  <c r="H510" i="3"/>
  <c r="H509" i="3" s="1"/>
  <c r="G510" i="3"/>
  <c r="G509" i="3" s="1"/>
  <c r="G1298" i="1"/>
  <c r="G1297" i="1" s="1"/>
  <c r="I1298" i="1"/>
  <c r="I1297" i="1" s="1"/>
  <c r="H1298" i="1"/>
  <c r="H1297" i="1" s="1"/>
  <c r="I381" i="3"/>
  <c r="H381" i="3"/>
  <c r="G381" i="3"/>
  <c r="I898" i="1"/>
  <c r="H898" i="1"/>
  <c r="G898" i="1"/>
  <c r="J1258" i="3" l="1"/>
  <c r="K1258" i="3"/>
  <c r="M1258" i="3"/>
  <c r="N1258" i="3"/>
  <c r="O1258" i="3"/>
  <c r="G1269" i="1" l="1"/>
  <c r="I70" i="1" l="1"/>
  <c r="I69" i="1" s="1"/>
  <c r="H70" i="1"/>
  <c r="H69" i="1" s="1"/>
  <c r="G70" i="1"/>
  <c r="G69" i="1" s="1"/>
  <c r="H167" i="1" l="1"/>
  <c r="I462" i="3"/>
  <c r="H462" i="3"/>
  <c r="G486" i="3"/>
  <c r="I917" i="3"/>
  <c r="I916" i="3" s="1"/>
  <c r="H917" i="3"/>
  <c r="H916" i="3" s="1"/>
  <c r="G411" i="3" l="1"/>
  <c r="G410" i="3" s="1"/>
  <c r="G397" i="3"/>
  <c r="H166" i="1" l="1"/>
  <c r="G169" i="1"/>
  <c r="I660" i="3"/>
  <c r="H660" i="3"/>
  <c r="G660" i="3"/>
  <c r="I41" i="1"/>
  <c r="H41" i="1"/>
  <c r="G41" i="1"/>
  <c r="I506" i="1"/>
  <c r="G809" i="3"/>
  <c r="G808" i="3" s="1"/>
  <c r="H506" i="1"/>
  <c r="G807" i="3" l="1"/>
  <c r="I827" i="3"/>
  <c r="I826" i="3" s="1"/>
  <c r="I825" i="3" s="1"/>
  <c r="H827" i="3"/>
  <c r="H826" i="3" s="1"/>
  <c r="H825" i="3" s="1"/>
  <c r="I1768" i="1"/>
  <c r="I1767" i="1" s="1"/>
  <c r="H1768" i="1"/>
  <c r="H1767" i="1" s="1"/>
  <c r="G1768" i="1"/>
  <c r="G1767" i="1" s="1"/>
  <c r="G1784" i="1"/>
  <c r="G1783" i="1" s="1"/>
  <c r="H1784" i="1"/>
  <c r="I1784" i="1"/>
  <c r="G827" i="3"/>
  <c r="I47" i="3"/>
  <c r="H47" i="3"/>
  <c r="G68" i="3"/>
  <c r="I1783" i="1" l="1"/>
  <c r="H1783" i="1"/>
  <c r="H1532" i="1" l="1"/>
  <c r="I1532" i="1"/>
  <c r="G1532" i="1"/>
  <c r="G1718" i="1"/>
  <c r="H854" i="1"/>
  <c r="H92" i="1"/>
  <c r="G1658" i="1"/>
  <c r="G1273" i="1"/>
  <c r="G1268" i="1" s="1"/>
  <c r="H377" i="3" l="1"/>
  <c r="I377" i="3"/>
  <c r="H1834" i="1" l="1"/>
  <c r="I1834" i="1"/>
  <c r="H1737" i="1"/>
  <c r="I1737" i="1"/>
  <c r="G1737" i="1"/>
  <c r="H1631" i="1"/>
  <c r="I1631" i="1"/>
  <c r="G1631" i="1"/>
  <c r="G2196" i="1" l="1"/>
  <c r="G533" i="1"/>
  <c r="I844" i="1" l="1"/>
  <c r="I245" i="3" s="1"/>
  <c r="H844" i="1"/>
  <c r="H245" i="3" s="1"/>
  <c r="H440" i="3"/>
  <c r="I440" i="3"/>
  <c r="G440" i="3" l="1"/>
  <c r="G439" i="3" s="1"/>
  <c r="G438" i="3" s="1"/>
  <c r="I439" i="3"/>
  <c r="I438" i="3" s="1"/>
  <c r="H439" i="3"/>
  <c r="H438" i="3" s="1"/>
  <c r="G2195" i="1"/>
  <c r="G1951" i="1"/>
  <c r="G1950" i="1" s="1"/>
  <c r="G1379" i="1"/>
  <c r="G434" i="3"/>
  <c r="G433" i="3" s="1"/>
  <c r="G432" i="3" s="1"/>
  <c r="I433" i="3"/>
  <c r="I432" i="3" s="1"/>
  <c r="H433" i="3"/>
  <c r="H432" i="3" s="1"/>
  <c r="I1266" i="1"/>
  <c r="I1265" i="1" s="1"/>
  <c r="I1859" i="1" s="1"/>
  <c r="I1854" i="1" s="1"/>
  <c r="H1266" i="1"/>
  <c r="H1265" i="1" s="1"/>
  <c r="H1859" i="1" s="1"/>
  <c r="H1854" i="1" s="1"/>
  <c r="G1266" i="1"/>
  <c r="G1265" i="1" s="1"/>
  <c r="G462" i="3"/>
  <c r="G461" i="3" s="1"/>
  <c r="G460" i="3" s="1"/>
  <c r="I461" i="3"/>
  <c r="I460" i="3" s="1"/>
  <c r="H461" i="3"/>
  <c r="H460" i="3" s="1"/>
  <c r="H948" i="1"/>
  <c r="H947" i="1" s="1"/>
  <c r="H946" i="1" s="1"/>
  <c r="I948" i="1"/>
  <c r="I947" i="1" s="1"/>
  <c r="I946" i="1" s="1"/>
  <c r="G948" i="1"/>
  <c r="G947" i="1" s="1"/>
  <c r="G946" i="1" s="1"/>
  <c r="G245" i="3"/>
  <c r="G244" i="3" s="1"/>
  <c r="L244" i="3"/>
  <c r="M244" i="3" s="1"/>
  <c r="I244" i="3"/>
  <c r="I243" i="3" s="1"/>
  <c r="H244" i="3"/>
  <c r="H243" i="3" s="1"/>
  <c r="I843" i="1"/>
  <c r="H843" i="1"/>
  <c r="G844" i="1"/>
  <c r="G843" i="1" s="1"/>
  <c r="G917" i="3"/>
  <c r="G916" i="3" s="1"/>
  <c r="G243" i="3" l="1"/>
  <c r="G197" i="3"/>
  <c r="I2193" i="1" l="1"/>
  <c r="H2193" i="1"/>
  <c r="G2193" i="1"/>
  <c r="I690" i="1"/>
  <c r="I689" i="1" s="1"/>
  <c r="I688" i="1" s="1"/>
  <c r="I687" i="1" s="1"/>
  <c r="I686" i="1" s="1"/>
  <c r="I669" i="1" s="1"/>
  <c r="I663" i="1" s="1"/>
  <c r="I662" i="1" s="1"/>
  <c r="H690" i="1"/>
  <c r="H689" i="1" s="1"/>
  <c r="H688" i="1" s="1"/>
  <c r="H687" i="1" s="1"/>
  <c r="H686" i="1" s="1"/>
  <c r="H669" i="1" s="1"/>
  <c r="H663" i="1" s="1"/>
  <c r="H662" i="1" s="1"/>
  <c r="G1167" i="1"/>
  <c r="G1166" i="1" s="1"/>
  <c r="H1292" i="1" l="1"/>
  <c r="H1291" i="1" s="1"/>
  <c r="I1292" i="1"/>
  <c r="I1291" i="1" s="1"/>
  <c r="G1292" i="1"/>
  <c r="G1291" i="1" s="1"/>
  <c r="G691" i="1" l="1"/>
  <c r="G690" i="1" s="1"/>
  <c r="G689" i="1" s="1"/>
  <c r="G688" i="1" s="1"/>
  <c r="G1973" i="1"/>
  <c r="G1976" i="1"/>
  <c r="G425" i="3"/>
  <c r="G423" i="3"/>
  <c r="G422" i="3"/>
  <c r="I1063" i="1"/>
  <c r="I1062" i="1" s="1"/>
  <c r="H1063" i="1"/>
  <c r="H1062" i="1" s="1"/>
  <c r="G1063" i="1"/>
  <c r="G1062" i="1" s="1"/>
  <c r="I1024" i="1"/>
  <c r="I1023" i="1" s="1"/>
  <c r="H1024" i="1"/>
  <c r="H1023" i="1" s="1"/>
  <c r="G1024" i="1"/>
  <c r="G1023" i="1" s="1"/>
  <c r="I1018" i="1"/>
  <c r="I1017" i="1" s="1"/>
  <c r="H1018" i="1"/>
  <c r="H1017" i="1" s="1"/>
  <c r="G1018" i="1"/>
  <c r="G1017" i="1" s="1"/>
  <c r="G278" i="3"/>
  <c r="G277" i="3" s="1"/>
  <c r="G276" i="3" s="1"/>
  <c r="I1260" i="1"/>
  <c r="I1259" i="1" s="1"/>
  <c r="H1260" i="1"/>
  <c r="H1259" i="1" s="1"/>
  <c r="G1260" i="1"/>
  <c r="G1259" i="1" s="1"/>
  <c r="G421" i="3"/>
  <c r="H527" i="1"/>
  <c r="I527" i="1"/>
  <c r="H1269" i="1"/>
  <c r="I1269" i="1"/>
  <c r="H1273" i="1"/>
  <c r="I1273" i="1"/>
  <c r="I1268" i="1" l="1"/>
  <c r="H1268" i="1"/>
  <c r="G424" i="3"/>
  <c r="G420" i="3"/>
  <c r="G419" i="3" l="1"/>
  <c r="G1834" i="1" l="1"/>
  <c r="G717" i="3"/>
  <c r="G402" i="3"/>
  <c r="H82" i="1" l="1"/>
  <c r="H81" i="1" s="1"/>
  <c r="I81" i="1"/>
  <c r="G82" i="1"/>
  <c r="G81" i="1" s="1"/>
  <c r="H76" i="1"/>
  <c r="H75" i="1" s="1"/>
  <c r="I76" i="1"/>
  <c r="I75" i="1" s="1"/>
  <c r="G76" i="1"/>
  <c r="G75" i="1" s="1"/>
  <c r="H55" i="2" l="1"/>
  <c r="I1975" i="1"/>
  <c r="H1975" i="1"/>
  <c r="G1975" i="1"/>
  <c r="G1972" i="1" s="1"/>
  <c r="G1955" i="1"/>
  <c r="G1954" i="1" s="1"/>
  <c r="G1953" i="1" s="1"/>
  <c r="I742" i="1"/>
  <c r="I741" i="1" s="1"/>
  <c r="H742" i="1"/>
  <c r="H741" i="1" s="1"/>
  <c r="G742" i="1"/>
  <c r="G741" i="1" s="1"/>
  <c r="G525" i="1"/>
  <c r="G437" i="3"/>
  <c r="I436" i="3"/>
  <c r="I435" i="3" s="1"/>
  <c r="H436" i="3"/>
  <c r="H435" i="3" s="1"/>
  <c r="I920" i="1"/>
  <c r="I919" i="1" s="1"/>
  <c r="H920" i="1"/>
  <c r="H919" i="1" s="1"/>
  <c r="G920" i="1"/>
  <c r="G919" i="1" s="1"/>
  <c r="I1310" i="1"/>
  <c r="I1309" i="1" s="1"/>
  <c r="I1308" i="1" s="1"/>
  <c r="H1310" i="1"/>
  <c r="H1309" i="1" s="1"/>
  <c r="H1308" i="1" s="1"/>
  <c r="G1310" i="1"/>
  <c r="G1309" i="1" s="1"/>
  <c r="G1308" i="1" s="1"/>
  <c r="H794" i="3"/>
  <c r="H793" i="3" s="1"/>
  <c r="I794" i="3"/>
  <c r="I793" i="3" s="1"/>
  <c r="G794" i="3"/>
  <c r="G793" i="3" s="1"/>
  <c r="I227" i="1"/>
  <c r="I226" i="1" s="1"/>
  <c r="H227" i="1"/>
  <c r="H226" i="1" s="1"/>
  <c r="G227" i="1"/>
  <c r="I163" i="1"/>
  <c r="I162" i="1" s="1"/>
  <c r="H163" i="1"/>
  <c r="H162" i="1" s="1"/>
  <c r="G163" i="1"/>
  <c r="G162" i="1" s="1"/>
  <c r="H537" i="1"/>
  <c r="H536" i="1" s="1"/>
  <c r="I537" i="1"/>
  <c r="I536" i="1" s="1"/>
  <c r="G537" i="1"/>
  <c r="G536" i="1" s="1"/>
  <c r="I160" i="1"/>
  <c r="I159" i="1" s="1"/>
  <c r="H160" i="1"/>
  <c r="H159" i="1" s="1"/>
  <c r="G160" i="1"/>
  <c r="G159" i="1" s="1"/>
  <c r="G627" i="3"/>
  <c r="I510" i="1"/>
  <c r="H510" i="1"/>
  <c r="G510" i="1"/>
  <c r="G826" i="3"/>
  <c r="G825" i="3" s="1"/>
  <c r="J1074" i="3" l="1"/>
  <c r="H158" i="1"/>
  <c r="G55" i="2"/>
  <c r="G436" i="3"/>
  <c r="G435" i="3" s="1"/>
  <c r="G158" i="1"/>
  <c r="G157" i="1" s="1"/>
  <c r="I158" i="1"/>
  <c r="H535" i="1"/>
  <c r="H534" i="1" s="1"/>
  <c r="G73" i="2" s="1"/>
  <c r="I535" i="1"/>
  <c r="I534" i="1" s="1"/>
  <c r="H73" i="2" s="1"/>
  <c r="G535" i="1"/>
  <c r="G534" i="1" s="1"/>
  <c r="I157" i="1"/>
  <c r="H157" i="1"/>
  <c r="I1720" i="1" l="1"/>
  <c r="I1717" i="1" s="1"/>
  <c r="H1720" i="1"/>
  <c r="H1717" i="1" s="1"/>
  <c r="G716" i="3"/>
  <c r="G715" i="3"/>
  <c r="G79" i="1"/>
  <c r="G78" i="1"/>
  <c r="I1021" i="1"/>
  <c r="I1020" i="1" s="1"/>
  <c r="H1021" i="1"/>
  <c r="H1020" i="1" s="1"/>
  <c r="G1021" i="1"/>
  <c r="G1020" i="1" s="1"/>
  <c r="I399" i="3"/>
  <c r="I398" i="3" s="1"/>
  <c r="H399" i="3"/>
  <c r="H398" i="3" s="1"/>
  <c r="G399" i="3"/>
  <c r="G398" i="3" s="1"/>
  <c r="I1487" i="1"/>
  <c r="I1486" i="1" s="1"/>
  <c r="H1487" i="1"/>
  <c r="H1486" i="1" s="1"/>
  <c r="G1487" i="1"/>
  <c r="G1486" i="1" s="1"/>
  <c r="I1389" i="1"/>
  <c r="I1388" i="1" s="1"/>
  <c r="H1389" i="1"/>
  <c r="H1388" i="1" s="1"/>
  <c r="G1389" i="1"/>
  <c r="G1388" i="1" s="1"/>
  <c r="G1837" i="1"/>
  <c r="I92" i="1"/>
  <c r="I91" i="1" s="1"/>
  <c r="I90" i="1" s="1"/>
  <c r="H91" i="1"/>
  <c r="H90" i="1" s="1"/>
  <c r="G92" i="1"/>
  <c r="G91" i="1" s="1"/>
  <c r="G648" i="1"/>
  <c r="G647" i="1" s="1"/>
  <c r="I648" i="1"/>
  <c r="I647" i="1" s="1"/>
  <c r="H648" i="1"/>
  <c r="H647" i="1" s="1"/>
  <c r="H293" i="1"/>
  <c r="I293" i="1"/>
  <c r="I292" i="1" s="1"/>
  <c r="H292" i="1" l="1"/>
  <c r="G1836" i="1"/>
  <c r="G90" i="1"/>
  <c r="G149" i="1"/>
  <c r="G148" i="1" s="1"/>
  <c r="G144" i="1" s="1"/>
  <c r="J486" i="1" s="1"/>
  <c r="G293" i="1"/>
  <c r="G292" i="1" s="1"/>
  <c r="G1720" i="1"/>
  <c r="G1717" i="1" s="1"/>
  <c r="G459" i="1" l="1"/>
  <c r="I645" i="1"/>
  <c r="H645" i="1"/>
  <c r="G645" i="1"/>
  <c r="G644" i="1" s="1"/>
  <c r="I642" i="1"/>
  <c r="H642" i="1"/>
  <c r="G642" i="1"/>
  <c r="G641" i="1" s="1"/>
  <c r="I639" i="1"/>
  <c r="H639" i="1"/>
  <c r="G639" i="1"/>
  <c r="G638" i="1" s="1"/>
  <c r="J603" i="1" s="1"/>
  <c r="I402" i="3" l="1"/>
  <c r="H402" i="3"/>
  <c r="G377" i="3"/>
  <c r="G376" i="3" s="1"/>
  <c r="G375" i="3" s="1"/>
  <c r="G1199" i="3"/>
  <c r="H1199" i="3"/>
  <c r="H1198" i="3" s="1"/>
  <c r="H1193" i="3" s="1"/>
  <c r="H1192" i="3" s="1"/>
  <c r="I1199" i="3"/>
  <c r="I1198" i="3" s="1"/>
  <c r="I1193" i="3" s="1"/>
  <c r="I1192" i="3" s="1"/>
  <c r="I739" i="1"/>
  <c r="H739" i="1"/>
  <c r="G1198" i="3" l="1"/>
  <c r="G1193" i="3" s="1"/>
  <c r="I917" i="1"/>
  <c r="I916" i="1" s="1"/>
  <c r="H917" i="1"/>
  <c r="H916" i="1" s="1"/>
  <c r="G917" i="1"/>
  <c r="G916" i="1" s="1"/>
  <c r="I1165" i="1"/>
  <c r="I1164" i="1" s="1"/>
  <c r="H1165" i="1"/>
  <c r="H1164" i="1" s="1"/>
  <c r="G1164" i="1"/>
  <c r="G1163" i="1" s="1"/>
  <c r="G1162" i="1" s="1"/>
  <c r="I401" i="3"/>
  <c r="H401" i="3"/>
  <c r="G401" i="3"/>
  <c r="G739" i="1"/>
  <c r="I783" i="1"/>
  <c r="H783" i="1"/>
  <c r="G593" i="1"/>
  <c r="G528" i="1"/>
  <c r="G527" i="1" s="1"/>
  <c r="G306" i="1"/>
  <c r="G284" i="1" s="1"/>
  <c r="G283" i="1" s="1"/>
  <c r="G305" i="1"/>
  <c r="G73" i="1"/>
  <c r="G72" i="1"/>
  <c r="G1192" i="3" l="1"/>
  <c r="G823" i="3"/>
  <c r="G822" i="3" s="1"/>
  <c r="G223" i="1"/>
  <c r="G215" i="1"/>
  <c r="G214" i="1" s="1"/>
  <c r="G821" i="3" l="1"/>
  <c r="G820" i="3" s="1"/>
  <c r="G819" i="3" s="1"/>
  <c r="I2191" i="1" l="1"/>
  <c r="I2190" i="1" s="1"/>
  <c r="H2191" i="1"/>
  <c r="H2190" i="1" s="1"/>
  <c r="G2191" i="1"/>
  <c r="G2190" i="1" s="1"/>
  <c r="I1306" i="1"/>
  <c r="H1306" i="1"/>
  <c r="G1306" i="1"/>
  <c r="G1305" i="1" s="1"/>
  <c r="I1386" i="1"/>
  <c r="I1385" i="1" s="1"/>
  <c r="H1386" i="1"/>
  <c r="H1385" i="1" s="1"/>
  <c r="G1386" i="1"/>
  <c r="G1385" i="1" s="1"/>
  <c r="F55" i="2" l="1"/>
  <c r="G2062" i="1"/>
  <c r="G2061" i="1" s="1"/>
  <c r="G1931" i="1"/>
  <c r="G1930" i="1" s="1"/>
  <c r="G1304" i="1"/>
  <c r="I186" i="3" l="1"/>
  <c r="I181" i="3"/>
  <c r="H186" i="3"/>
  <c r="G186" i="3"/>
  <c r="G183" i="3" s="1"/>
  <c r="H181" i="3"/>
  <c r="G181" i="3"/>
  <c r="G178" i="3" l="1"/>
  <c r="G177" i="3" s="1"/>
  <c r="G176" i="3" s="1"/>
  <c r="H3017" i="1"/>
  <c r="H112" i="3" s="1"/>
  <c r="I3017" i="1"/>
  <c r="I3016" i="1" s="1"/>
  <c r="H123" i="3"/>
  <c r="H122" i="3" s="1"/>
  <c r="I123" i="3"/>
  <c r="I122" i="3" s="1"/>
  <c r="H3020" i="1"/>
  <c r="H3019" i="1" s="1"/>
  <c r="I3020" i="1"/>
  <c r="I3019" i="1" s="1"/>
  <c r="I336" i="1"/>
  <c r="I335" i="1" s="1"/>
  <c r="H336" i="1"/>
  <c r="H335" i="1" s="1"/>
  <c r="G336" i="1"/>
  <c r="G335" i="1" s="1"/>
  <c r="H314" i="1"/>
  <c r="H313" i="1" s="1"/>
  <c r="I314" i="1"/>
  <c r="I313" i="1" s="1"/>
  <c r="G314" i="1"/>
  <c r="G313" i="1" s="1"/>
  <c r="I1015" i="1"/>
  <c r="I1014" i="1" s="1"/>
  <c r="H1015" i="1"/>
  <c r="H1014" i="1" s="1"/>
  <c r="G1015" i="1"/>
  <c r="G1014" i="1" s="1"/>
  <c r="I3015" i="1" l="1"/>
  <c r="H111" i="3"/>
  <c r="H3016" i="1"/>
  <c r="H3015" i="1" s="1"/>
  <c r="I112" i="3"/>
  <c r="I1305" i="1"/>
  <c r="I1304" i="1" s="1"/>
  <c r="H1305" i="1"/>
  <c r="H1304" i="1" s="1"/>
  <c r="G1461" i="1"/>
  <c r="H110" i="3" l="1"/>
  <c r="H100" i="3" s="1"/>
  <c r="I111" i="3"/>
  <c r="G123" i="3"/>
  <c r="G122" i="3" s="1"/>
  <c r="G3020" i="1"/>
  <c r="G3019" i="1" s="1"/>
  <c r="G2212" i="1"/>
  <c r="G2211" i="1" s="1"/>
  <c r="G2210" i="1" s="1"/>
  <c r="G3017" i="1"/>
  <c r="G1822" i="1"/>
  <c r="G1454" i="1"/>
  <c r="I792" i="1"/>
  <c r="I791" i="1" s="1"/>
  <c r="H792" i="1"/>
  <c r="H791" i="1" s="1"/>
  <c r="G792" i="1"/>
  <c r="G791" i="1" s="1"/>
  <c r="G790" i="1" s="1"/>
  <c r="I333" i="1"/>
  <c r="I332" i="1" s="1"/>
  <c r="I331" i="1" s="1"/>
  <c r="H333" i="1"/>
  <c r="H332" i="1" s="1"/>
  <c r="H331" i="1" s="1"/>
  <c r="G333" i="1"/>
  <c r="G332" i="1" s="1"/>
  <c r="G331" i="1" s="1"/>
  <c r="G311" i="1"/>
  <c r="G310" i="1" s="1"/>
  <c r="G85" i="1"/>
  <c r="G84" i="1" s="1"/>
  <c r="H88" i="1"/>
  <c r="H87" i="1" s="1"/>
  <c r="I88" i="1"/>
  <c r="I87" i="1" s="1"/>
  <c r="G88" i="1"/>
  <c r="G87" i="1" s="1"/>
  <c r="I110" i="3" l="1"/>
  <c r="I100" i="3" s="1"/>
  <c r="J2232" i="1"/>
  <c r="G112" i="3"/>
  <c r="G111" i="3" s="1"/>
  <c r="G110" i="3" s="1"/>
  <c r="G100" i="3" s="1"/>
  <c r="G3016" i="1"/>
  <c r="G3015" i="1" s="1"/>
  <c r="G687" i="1"/>
  <c r="G686" i="1" s="1"/>
  <c r="G669" i="1" s="1"/>
  <c r="I1420" i="1"/>
  <c r="I1419" i="1" s="1"/>
  <c r="I1418" i="1" s="1"/>
  <c r="H1420" i="1"/>
  <c r="H1419" i="1" s="1"/>
  <c r="H1418" i="1" s="1"/>
  <c r="G1420" i="1"/>
  <c r="G1419" i="1" s="1"/>
  <c r="G1418" i="1" s="1"/>
  <c r="G532" i="1"/>
  <c r="G531" i="1" s="1"/>
  <c r="G530" i="1" s="1"/>
  <c r="I532" i="1"/>
  <c r="I531" i="1" s="1"/>
  <c r="I530" i="1" s="1"/>
  <c r="H532" i="1"/>
  <c r="H531" i="1" s="1"/>
  <c r="H530" i="1" s="1"/>
  <c r="I1160" i="1"/>
  <c r="I1159" i="1" s="1"/>
  <c r="H1160" i="1"/>
  <c r="H1159" i="1" s="1"/>
  <c r="G1160" i="1"/>
  <c r="G1159" i="1" s="1"/>
  <c r="I1157" i="1"/>
  <c r="I1156" i="1" s="1"/>
  <c r="I1155" i="1" s="1"/>
  <c r="H1157" i="1"/>
  <c r="H1156" i="1" s="1"/>
  <c r="G1157" i="1"/>
  <c r="G1156" i="1" s="1"/>
  <c r="G1816" i="1"/>
  <c r="H46" i="1"/>
  <c r="H45" i="1" s="1"/>
  <c r="I46" i="1"/>
  <c r="I45" i="1" s="1"/>
  <c r="G46" i="1"/>
  <c r="G45" i="1" s="1"/>
  <c r="H935" i="3"/>
  <c r="I935" i="3"/>
  <c r="G935" i="3"/>
  <c r="I936" i="3"/>
  <c r="H936" i="3"/>
  <c r="G936" i="3"/>
  <c r="H933" i="3"/>
  <c r="H932" i="3" s="1"/>
  <c r="I933" i="3"/>
  <c r="I932" i="3" s="1"/>
  <c r="G934" i="3"/>
  <c r="H1978" i="1"/>
  <c r="I1978" i="1"/>
  <c r="H523" i="1"/>
  <c r="I1589" i="1"/>
  <c r="H1589" i="1"/>
  <c r="G1589" i="1"/>
  <c r="I62" i="3"/>
  <c r="H62" i="3"/>
  <c r="G62" i="3"/>
  <c r="G1735" i="1"/>
  <c r="H166" i="3"/>
  <c r="I166" i="3"/>
  <c r="I809" i="3"/>
  <c r="I808" i="3" s="1"/>
  <c r="H809" i="3"/>
  <c r="H808" i="3" s="1"/>
  <c r="H1128" i="3"/>
  <c r="H1127" i="3" s="1"/>
  <c r="H1126" i="3" s="1"/>
  <c r="H1125" i="3" s="1"/>
  <c r="I1128" i="3"/>
  <c r="I1127" i="3" s="1"/>
  <c r="I1126" i="3" s="1"/>
  <c r="I1125" i="3" s="1"/>
  <c r="J1053" i="3"/>
  <c r="J1070" i="3"/>
  <c r="H1052" i="3"/>
  <c r="I1052" i="3"/>
  <c r="H1048" i="3"/>
  <c r="H1047" i="3" s="1"/>
  <c r="I1048" i="3"/>
  <c r="I1047" i="3" s="1"/>
  <c r="H1157" i="3"/>
  <c r="I1157" i="3"/>
  <c r="H1155" i="3"/>
  <c r="I1155" i="3"/>
  <c r="H1142" i="3"/>
  <c r="I1142" i="3"/>
  <c r="H1140" i="3"/>
  <c r="I1140" i="3"/>
  <c r="H1147" i="3"/>
  <c r="I1147" i="3"/>
  <c r="H1145" i="3"/>
  <c r="H1144" i="3" s="1"/>
  <c r="I1145" i="3"/>
  <c r="I1144" i="3" s="1"/>
  <c r="H1134" i="3"/>
  <c r="H1133" i="3" s="1"/>
  <c r="I1134" i="3"/>
  <c r="I1133" i="3" s="1"/>
  <c r="H1132" i="3"/>
  <c r="I1132" i="3"/>
  <c r="J1134" i="3"/>
  <c r="J1167" i="3"/>
  <c r="J1186" i="3"/>
  <c r="J928" i="3"/>
  <c r="J894" i="3"/>
  <c r="J745" i="3"/>
  <c r="J670" i="3"/>
  <c r="J396" i="3"/>
  <c r="J152" i="3"/>
  <c r="J60" i="3"/>
  <c r="H1008" i="3"/>
  <c r="H1007" i="3" s="1"/>
  <c r="I1008" i="3"/>
  <c r="I1007" i="3" s="1"/>
  <c r="H999" i="3"/>
  <c r="H998" i="3" s="1"/>
  <c r="I999" i="3"/>
  <c r="I998" i="3" s="1"/>
  <c r="H996" i="3"/>
  <c r="H995" i="3" s="1"/>
  <c r="I996" i="3"/>
  <c r="I995" i="3" s="1"/>
  <c r="H978" i="3"/>
  <c r="H977" i="3" s="1"/>
  <c r="I978" i="3"/>
  <c r="I977" i="3" s="1"/>
  <c r="H714" i="3"/>
  <c r="I714" i="3"/>
  <c r="I1460" i="1"/>
  <c r="I1459" i="1" s="1"/>
  <c r="I1458" i="1" s="1"/>
  <c r="I1457" i="1" s="1"/>
  <c r="H1460" i="1"/>
  <c r="H1459" i="1" s="1"/>
  <c r="H1458" i="1" s="1"/>
  <c r="H1457" i="1" s="1"/>
  <c r="G1460" i="1"/>
  <c r="G1459" i="1" s="1"/>
  <c r="G1458" i="1" s="1"/>
  <c r="G1457" i="1" s="1"/>
  <c r="H818" i="3"/>
  <c r="I818" i="3"/>
  <c r="H816" i="3"/>
  <c r="H815" i="3" s="1"/>
  <c r="I816" i="3"/>
  <c r="I815" i="3" s="1"/>
  <c r="H814" i="3"/>
  <c r="I814" i="3"/>
  <c r="H812" i="3"/>
  <c r="I812" i="3"/>
  <c r="I789" i="3"/>
  <c r="I788" i="3" s="1"/>
  <c r="H745" i="3"/>
  <c r="I745" i="3"/>
  <c r="H789" i="3"/>
  <c r="H788" i="3" s="1"/>
  <c r="I801" i="3"/>
  <c r="H801" i="3"/>
  <c r="I900" i="3"/>
  <c r="H900" i="3"/>
  <c r="H61" i="3"/>
  <c r="I61" i="3"/>
  <c r="H911" i="3"/>
  <c r="I911" i="3"/>
  <c r="H663" i="3"/>
  <c r="I663" i="3"/>
  <c r="G1142" i="3"/>
  <c r="G1140" i="3"/>
  <c r="G265" i="3"/>
  <c r="I915" i="3"/>
  <c r="I912" i="3" s="1"/>
  <c r="H915" i="3"/>
  <c r="H912" i="3" s="1"/>
  <c r="H1765" i="1"/>
  <c r="H1764" i="1" s="1"/>
  <c r="H1763" i="1" s="1"/>
  <c r="I1765" i="1"/>
  <c r="I1764" i="1" s="1"/>
  <c r="I1763" i="1" s="1"/>
  <c r="G1765" i="1"/>
  <c r="G1764" i="1" s="1"/>
  <c r="G1763" i="1" s="1"/>
  <c r="H2101" i="1"/>
  <c r="I2101" i="1"/>
  <c r="H2198" i="1"/>
  <c r="H2197" i="1" s="1"/>
  <c r="I2198" i="1"/>
  <c r="I2197" i="1" s="1"/>
  <c r="G2198" i="1"/>
  <c r="G2197" i="1" s="1"/>
  <c r="H1939" i="1"/>
  <c r="H1938" i="1" s="1"/>
  <c r="I1939" i="1"/>
  <c r="I1938" i="1" s="1"/>
  <c r="G1939" i="1"/>
  <c r="G1938" i="1" s="1"/>
  <c r="G1929" i="1" s="1"/>
  <c r="G1928" i="1" s="1"/>
  <c r="I68" i="3"/>
  <c r="I67" i="3" s="1"/>
  <c r="I66" i="3" s="1"/>
  <c r="H68" i="3"/>
  <c r="H67" i="3" s="1"/>
  <c r="H66" i="3" s="1"/>
  <c r="G67" i="3"/>
  <c r="G66" i="3" s="1"/>
  <c r="I1740" i="1"/>
  <c r="I1739" i="1" s="1"/>
  <c r="H1740" i="1"/>
  <c r="H1739" i="1" s="1"/>
  <c r="G1740" i="1"/>
  <c r="G1739" i="1" s="1"/>
  <c r="I65" i="3"/>
  <c r="I64" i="3" s="1"/>
  <c r="H65" i="3"/>
  <c r="H64" i="3" s="1"/>
  <c r="H1153" i="1"/>
  <c r="H1152" i="1" s="1"/>
  <c r="H1151" i="1" s="1"/>
  <c r="I1153" i="1"/>
  <c r="I1152" i="1" s="1"/>
  <c r="I1151" i="1" s="1"/>
  <c r="G374" i="3"/>
  <c r="I731" i="1"/>
  <c r="I730" i="1" s="1"/>
  <c r="H731" i="1"/>
  <c r="H730" i="1" s="1"/>
  <c r="G731" i="1"/>
  <c r="G730" i="1" s="1"/>
  <c r="I268" i="3"/>
  <c r="H268" i="3"/>
  <c r="I969" i="3" l="1"/>
  <c r="H969" i="3"/>
  <c r="G933" i="3"/>
  <c r="G932" i="3" s="1"/>
  <c r="G931" i="3" s="1"/>
  <c r="H807" i="3"/>
  <c r="I807" i="3"/>
  <c r="H931" i="3"/>
  <c r="I931" i="3"/>
  <c r="U176" i="3"/>
  <c r="J2143" i="1"/>
  <c r="I1588" i="1"/>
  <c r="H1588" i="1"/>
  <c r="G1588" i="1"/>
  <c r="G2046" i="1"/>
  <c r="G2045" i="1" s="1"/>
  <c r="G2044" i="1" s="1"/>
  <c r="G1155" i="1"/>
  <c r="G458" i="1"/>
  <c r="G457" i="1" s="1"/>
  <c r="T100" i="3"/>
  <c r="H522" i="1"/>
  <c r="H520" i="1" s="1"/>
  <c r="H519" i="1" s="1"/>
  <c r="G72" i="2" s="1"/>
  <c r="G485" i="3"/>
  <c r="I523" i="1"/>
  <c r="I522" i="1" s="1"/>
  <c r="G1152" i="1"/>
  <c r="G1151" i="1" s="1"/>
  <c r="H1155" i="1"/>
  <c r="G523" i="1"/>
  <c r="I1182" i="3"/>
  <c r="I1181" i="3" s="1"/>
  <c r="H1182" i="3"/>
  <c r="H1181" i="3" s="1"/>
  <c r="I1180" i="3"/>
  <c r="I1179" i="3" s="1"/>
  <c r="H1180" i="3"/>
  <c r="H1179" i="3" s="1"/>
  <c r="I1175" i="3"/>
  <c r="I1174" i="3" s="1"/>
  <c r="H1175" i="3"/>
  <c r="H1174" i="3" s="1"/>
  <c r="I1173" i="3"/>
  <c r="I1172" i="3" s="1"/>
  <c r="H1173" i="3"/>
  <c r="H1172" i="3" s="1"/>
  <c r="I1165" i="3"/>
  <c r="I1164" i="3" s="1"/>
  <c r="I1163" i="3" s="1"/>
  <c r="I1162" i="3" s="1"/>
  <c r="H1165" i="3"/>
  <c r="H1164" i="3" s="1"/>
  <c r="H1163" i="3" s="1"/>
  <c r="H1162" i="3" s="1"/>
  <c r="I3588" i="1"/>
  <c r="I926" i="3"/>
  <c r="I925" i="3" s="1"/>
  <c r="H926" i="3"/>
  <c r="H925" i="3" s="1"/>
  <c r="I924" i="3"/>
  <c r="I923" i="3" s="1"/>
  <c r="H924" i="3"/>
  <c r="H923" i="3" s="1"/>
  <c r="I922" i="3"/>
  <c r="I921" i="3" s="1"/>
  <c r="H922" i="3"/>
  <c r="H921" i="3" s="1"/>
  <c r="H929" i="3"/>
  <c r="H928" i="3" s="1"/>
  <c r="H927" i="3" s="1"/>
  <c r="I1209" i="3"/>
  <c r="H1209" i="3"/>
  <c r="I962" i="3"/>
  <c r="I961" i="3" s="1"/>
  <c r="I960" i="3" s="1"/>
  <c r="I956" i="3" s="1"/>
  <c r="H962" i="3"/>
  <c r="H961" i="3" s="1"/>
  <c r="H960" i="3" s="1"/>
  <c r="H956" i="3" s="1"/>
  <c r="I1188" i="3"/>
  <c r="I1187" i="3" s="1"/>
  <c r="H1188" i="3"/>
  <c r="H1187" i="3" s="1"/>
  <c r="I1191" i="3"/>
  <c r="H1191" i="3"/>
  <c r="I99" i="3"/>
  <c r="I98" i="3" s="1"/>
  <c r="I97" i="3" s="1"/>
  <c r="H99" i="3"/>
  <c r="H98" i="3" s="1"/>
  <c r="H97" i="3" s="1"/>
  <c r="I96" i="3"/>
  <c r="I95" i="3" s="1"/>
  <c r="I94" i="3" s="1"/>
  <c r="H96" i="3"/>
  <c r="H95" i="3" s="1"/>
  <c r="H94" i="3" s="1"/>
  <c r="I90" i="3"/>
  <c r="I89" i="3" s="1"/>
  <c r="I88" i="3" s="1"/>
  <c r="H90" i="3"/>
  <c r="H89" i="3" s="1"/>
  <c r="H88" i="3" s="1"/>
  <c r="I87" i="3"/>
  <c r="I86" i="3" s="1"/>
  <c r="H87" i="3"/>
  <c r="H86" i="3" s="1"/>
  <c r="I85" i="3"/>
  <c r="I84" i="3" s="1"/>
  <c r="H85" i="3"/>
  <c r="H84" i="3" s="1"/>
  <c r="I83" i="3"/>
  <c r="I82" i="3" s="1"/>
  <c r="H83" i="3"/>
  <c r="H82" i="3" s="1"/>
  <c r="I1159" i="3"/>
  <c r="I1158" i="3" s="1"/>
  <c r="H1160" i="3"/>
  <c r="H1159" i="3" s="1"/>
  <c r="H1158" i="3" s="1"/>
  <c r="I1051" i="3"/>
  <c r="I1050" i="3" s="1"/>
  <c r="I1229" i="3"/>
  <c r="H1229" i="3"/>
  <c r="H1228" i="3" s="1"/>
  <c r="H1227" i="3" s="1"/>
  <c r="H1226" i="3" s="1"/>
  <c r="G396" i="3"/>
  <c r="G395" i="3" s="1"/>
  <c r="H1060" i="3"/>
  <c r="H1059" i="3" s="1"/>
  <c r="I152" i="3"/>
  <c r="I151" i="3" s="1"/>
  <c r="I150" i="3" s="1"/>
  <c r="H152" i="3"/>
  <c r="H151" i="3" s="1"/>
  <c r="H150" i="3" s="1"/>
  <c r="I741" i="3"/>
  <c r="H741" i="3"/>
  <c r="I155" i="3"/>
  <c r="H155" i="3"/>
  <c r="H713" i="3"/>
  <c r="H712" i="3" s="1"/>
  <c r="G714" i="3"/>
  <c r="H1718" i="1"/>
  <c r="I1718" i="1"/>
  <c r="I1190" i="3"/>
  <c r="I1156" i="3"/>
  <c r="I1154" i="3"/>
  <c r="I1141" i="3"/>
  <c r="I1139" i="3"/>
  <c r="I1146" i="3"/>
  <c r="I1143" i="3" s="1"/>
  <c r="I1131" i="3"/>
  <c r="I1130" i="3" s="1"/>
  <c r="I1069" i="3"/>
  <c r="I1068" i="3" s="1"/>
  <c r="I1066" i="3"/>
  <c r="I1065" i="3" s="1"/>
  <c r="I1060" i="3"/>
  <c r="I1059" i="3" s="1"/>
  <c r="I1054" i="3"/>
  <c r="I1053" i="3" s="1"/>
  <c r="I929" i="3"/>
  <c r="I928" i="3" s="1"/>
  <c r="I927" i="3" s="1"/>
  <c r="I914" i="3"/>
  <c r="I910" i="3"/>
  <c r="I909" i="3" s="1"/>
  <c r="I908" i="3" s="1"/>
  <c r="I903" i="3"/>
  <c r="I902" i="3" s="1"/>
  <c r="I901" i="3" s="1"/>
  <c r="I899" i="3"/>
  <c r="I898" i="3" s="1"/>
  <c r="I897" i="3" s="1"/>
  <c r="I896" i="3" s="1"/>
  <c r="I894" i="3"/>
  <c r="I893" i="3" s="1"/>
  <c r="I883" i="3" s="1"/>
  <c r="I817" i="3"/>
  <c r="I813" i="3"/>
  <c r="I811" i="3"/>
  <c r="I800" i="3"/>
  <c r="I799" i="3" s="1"/>
  <c r="I787" i="3"/>
  <c r="I744" i="3"/>
  <c r="I743" i="3" s="1"/>
  <c r="I713" i="3"/>
  <c r="I712" i="3" s="1"/>
  <c r="I676" i="3"/>
  <c r="I675" i="3" s="1"/>
  <c r="I673" i="3"/>
  <c r="I671" i="3" s="1"/>
  <c r="I662" i="3"/>
  <c r="I379" i="3"/>
  <c r="I378" i="3" s="1"/>
  <c r="I314" i="3"/>
  <c r="I313" i="3" s="1"/>
  <c r="I273" i="3"/>
  <c r="I272" i="3" s="1"/>
  <c r="I267" i="3"/>
  <c r="I266" i="3" s="1"/>
  <c r="I165" i="3"/>
  <c r="I164" i="3" s="1"/>
  <c r="I156" i="3" s="1"/>
  <c r="I60" i="3"/>
  <c r="I46" i="3"/>
  <c r="I45" i="3" s="1"/>
  <c r="I24" i="3"/>
  <c r="I23" i="3" s="1"/>
  <c r="I22" i="3" s="1"/>
  <c r="H1190" i="3"/>
  <c r="H1156" i="3"/>
  <c r="H1154" i="3"/>
  <c r="H1141" i="3"/>
  <c r="H1139" i="3"/>
  <c r="H1146" i="3"/>
  <c r="H1143" i="3" s="1"/>
  <c r="H1131" i="3"/>
  <c r="H1130" i="3" s="1"/>
  <c r="H1069" i="3"/>
  <c r="H1068" i="3" s="1"/>
  <c r="H1066" i="3"/>
  <c r="H1065" i="3" s="1"/>
  <c r="H1054" i="3"/>
  <c r="H1053" i="3" s="1"/>
  <c r="H1051" i="3"/>
  <c r="H1050" i="3" s="1"/>
  <c r="H914" i="3"/>
  <c r="H910" i="3"/>
  <c r="H909" i="3" s="1"/>
  <c r="H908" i="3" s="1"/>
  <c r="H903" i="3"/>
  <c r="H902" i="3" s="1"/>
  <c r="H901" i="3" s="1"/>
  <c r="H899" i="3"/>
  <c r="H898" i="3" s="1"/>
  <c r="H897" i="3" s="1"/>
  <c r="H896" i="3" s="1"/>
  <c r="H894" i="3"/>
  <c r="H893" i="3" s="1"/>
  <c r="H883" i="3" s="1"/>
  <c r="H817" i="3"/>
  <c r="H813" i="3"/>
  <c r="H811" i="3"/>
  <c r="H800" i="3"/>
  <c r="H799" i="3" s="1"/>
  <c r="H787" i="3"/>
  <c r="H744" i="3"/>
  <c r="H743" i="3" s="1"/>
  <c r="H676" i="3"/>
  <c r="H675" i="3" s="1"/>
  <c r="H673" i="3"/>
  <c r="H671" i="3" s="1"/>
  <c r="H669" i="3"/>
  <c r="H662" i="3"/>
  <c r="H379" i="3"/>
  <c r="H378" i="3" s="1"/>
  <c r="H314" i="3"/>
  <c r="H313" i="3" s="1"/>
  <c r="H273" i="3"/>
  <c r="H272" i="3" s="1"/>
  <c r="H267" i="3"/>
  <c r="H266" i="3" s="1"/>
  <c r="H165" i="3"/>
  <c r="H164" i="3" s="1"/>
  <c r="H156" i="3" s="1"/>
  <c r="H60" i="3"/>
  <c r="H46" i="3"/>
  <c r="H45" i="3" s="1"/>
  <c r="H24" i="3"/>
  <c r="H23" i="3" s="1"/>
  <c r="H22" i="3" s="1"/>
  <c r="G2081" i="1"/>
  <c r="H2081" i="1"/>
  <c r="I2081" i="1"/>
  <c r="I3591" i="1"/>
  <c r="I3590" i="1" s="1"/>
  <c r="I3586" i="1"/>
  <c r="I3161" i="1"/>
  <c r="I3159" i="1"/>
  <c r="I3155" i="1"/>
  <c r="I3154" i="1" s="1"/>
  <c r="I3153" i="1" s="1"/>
  <c r="I3151" i="1"/>
  <c r="I3150" i="1" s="1"/>
  <c r="I3122" i="1"/>
  <c r="I3121" i="1" s="1"/>
  <c r="I3120" i="1" s="1"/>
  <c r="I3119" i="1" s="1"/>
  <c r="I3118" i="1" s="1"/>
  <c r="I3117" i="1" s="1"/>
  <c r="I3072" i="1"/>
  <c r="I3071" i="1" s="1"/>
  <c r="I3063" i="1"/>
  <c r="I3062" i="1" s="1"/>
  <c r="I3057" i="1"/>
  <c r="I3056" i="1" s="1"/>
  <c r="I3041" i="1"/>
  <c r="I3040" i="1"/>
  <c r="I3039" i="1" s="1"/>
  <c r="I3034" i="1"/>
  <c r="I3033" i="1" s="1"/>
  <c r="I3031" i="1"/>
  <c r="I3012" i="1"/>
  <c r="I3011" i="1" s="1"/>
  <c r="I3010" i="1" s="1"/>
  <c r="I3009" i="1" s="1"/>
  <c r="I2208" i="1"/>
  <c r="I2207" i="1" s="1"/>
  <c r="I2206" i="1" s="1"/>
  <c r="I2205" i="1" s="1"/>
  <c r="I2202" i="1"/>
  <c r="I2201" i="1" s="1"/>
  <c r="I2188" i="1"/>
  <c r="I2185" i="1"/>
  <c r="I2184" i="1" s="1"/>
  <c r="I2069" i="1"/>
  <c r="I2068" i="1" s="1"/>
  <c r="I2067" i="1" s="1"/>
  <c r="I2059" i="1"/>
  <c r="I1977" i="1"/>
  <c r="I1971" i="1" s="1"/>
  <c r="I1964" i="1" s="1"/>
  <c r="I1833" i="1"/>
  <c r="I1820" i="1"/>
  <c r="I1818" i="1"/>
  <c r="I1796" i="1"/>
  <c r="I1795" i="1" s="1"/>
  <c r="I1773" i="1" s="1"/>
  <c r="I1733" i="1"/>
  <c r="I1732" i="1" s="1"/>
  <c r="I1715" i="1"/>
  <c r="I1714" i="1" s="1"/>
  <c r="I1695" i="1"/>
  <c r="I1694" i="1" s="1"/>
  <c r="I1693" i="1" s="1"/>
  <c r="I1692" i="1" s="1"/>
  <c r="H38" i="2" s="1"/>
  <c r="I1685" i="1"/>
  <c r="I1684" i="1" s="1"/>
  <c r="I1661" i="1"/>
  <c r="I1660" i="1" s="1"/>
  <c r="I1658" i="1"/>
  <c r="I1656" i="1"/>
  <c r="I1640" i="1"/>
  <c r="I1636" i="1"/>
  <c r="I1646" i="1"/>
  <c r="I1644" i="1"/>
  <c r="I1627" i="1"/>
  <c r="I1625" i="1"/>
  <c r="I1620" i="1"/>
  <c r="I1619" i="1" s="1"/>
  <c r="I1618" i="1"/>
  <c r="I1609" i="1"/>
  <c r="I1608" i="1" s="1"/>
  <c r="I1595" i="1"/>
  <c r="I1594" i="1" s="1"/>
  <c r="I1593" i="1" s="1"/>
  <c r="I1586" i="1"/>
  <c r="I1585" i="1" s="1"/>
  <c r="I1579" i="1"/>
  <c r="I1578" i="1" s="1"/>
  <c r="I1577" i="1" s="1"/>
  <c r="I1576" i="1" s="1"/>
  <c r="I1575" i="1" s="1"/>
  <c r="H75" i="2" s="1"/>
  <c r="H74" i="2" s="1"/>
  <c r="I1558" i="1"/>
  <c r="I1557" i="1" s="1"/>
  <c r="I1556" i="1" s="1"/>
  <c r="I1551" i="1"/>
  <c r="I1550" i="1" s="1"/>
  <c r="I1546" i="1" s="1"/>
  <c r="I1545" i="1" s="1"/>
  <c r="I1543" i="1"/>
  <c r="I1541" i="1"/>
  <c r="I1539" i="1"/>
  <c r="I1483" i="1"/>
  <c r="I1482" i="1" s="1"/>
  <c r="I1480" i="1"/>
  <c r="I1479" i="1" s="1"/>
  <c r="I1474" i="1"/>
  <c r="I1454" i="1"/>
  <c r="I1452" i="1"/>
  <c r="I1450" i="1"/>
  <c r="I1376" i="1"/>
  <c r="I1375" i="1" s="1"/>
  <c r="I1382" i="1"/>
  <c r="I1381" i="1" s="1"/>
  <c r="I1380" i="1" s="1"/>
  <c r="I1378" i="1"/>
  <c r="I1370" i="1"/>
  <c r="I1368" i="1"/>
  <c r="I1302" i="1"/>
  <c r="I1301" i="1" s="1"/>
  <c r="I1300" i="1" s="1"/>
  <c r="I1295" i="1"/>
  <c r="I1294" i="1" s="1"/>
  <c r="I1281" i="1" s="1"/>
  <c r="I1264" i="1"/>
  <c r="I1263" i="1" s="1"/>
  <c r="I1262" i="1" s="1"/>
  <c r="I1247" i="1"/>
  <c r="I1246" i="1" s="1"/>
  <c r="I1240" i="1"/>
  <c r="I1238" i="1"/>
  <c r="I1237" i="1" s="1"/>
  <c r="I1145" i="1"/>
  <c r="I1144" i="1" s="1"/>
  <c r="I1143" i="1" s="1"/>
  <c r="I1141" i="1"/>
  <c r="I1140" i="1" s="1"/>
  <c r="I1139" i="1" s="1"/>
  <c r="I841" i="1" s="1"/>
  <c r="I1012" i="1"/>
  <c r="I1011" i="1" s="1"/>
  <c r="I1006" i="1"/>
  <c r="I1005" i="1" s="1"/>
  <c r="I1060" i="1"/>
  <c r="I1059" i="1" s="1"/>
  <c r="I914" i="1"/>
  <c r="I913" i="1" s="1"/>
  <c r="I862" i="1"/>
  <c r="I859" i="1" s="1"/>
  <c r="I857" i="1"/>
  <c r="I856" i="1" s="1"/>
  <c r="I854" i="1"/>
  <c r="I853" i="1" s="1"/>
  <c r="I851" i="1"/>
  <c r="I850" i="1" s="1"/>
  <c r="I788" i="1"/>
  <c r="I787" i="1" s="1"/>
  <c r="I786" i="1" s="1"/>
  <c r="I772" i="1"/>
  <c r="I771" i="1" s="1"/>
  <c r="I769" i="1"/>
  <c r="I767" i="1"/>
  <c r="I766" i="1" s="1"/>
  <c r="I764" i="1"/>
  <c r="I763" i="1" s="1"/>
  <c r="I761" i="1"/>
  <c r="I760" i="1" s="1"/>
  <c r="I717" i="1"/>
  <c r="I716" i="1" s="1"/>
  <c r="I714" i="1"/>
  <c r="I713" i="1" s="1"/>
  <c r="I711" i="1"/>
  <c r="I710" i="1" s="1"/>
  <c r="I697" i="1"/>
  <c r="I678" i="1" s="1"/>
  <c r="I677" i="1" s="1"/>
  <c r="I636" i="1"/>
  <c r="I635" i="1" s="1"/>
  <c r="I630" i="1"/>
  <c r="I629" i="1" s="1"/>
  <c r="I591" i="1"/>
  <c r="I590" i="1" s="1"/>
  <c r="I586" i="1"/>
  <c r="I584" i="1"/>
  <c r="I582" i="1"/>
  <c r="I516" i="1"/>
  <c r="I515" i="1" s="1"/>
  <c r="I3053" i="1"/>
  <c r="I3052" i="1" s="1"/>
  <c r="I508" i="1"/>
  <c r="I505" i="1" s="1"/>
  <c r="I504" i="1" s="1"/>
  <c r="I503" i="1" s="1"/>
  <c r="I329" i="1"/>
  <c r="I328" i="1" s="1"/>
  <c r="I325" i="1"/>
  <c r="I324" i="1" s="1"/>
  <c r="I322" i="1"/>
  <c r="I320" i="1"/>
  <c r="I319" i="1" s="1"/>
  <c r="I308" i="1"/>
  <c r="I302" i="1"/>
  <c r="I167" i="1"/>
  <c r="I142" i="1"/>
  <c r="I141" i="1" s="1"/>
  <c r="I52" i="1"/>
  <c r="I51" i="1" s="1"/>
  <c r="I50" i="1" s="1"/>
  <c r="I43" i="1"/>
  <c r="H3591" i="1"/>
  <c r="H3590" i="1" s="1"/>
  <c r="H3586" i="1"/>
  <c r="H3161" i="1"/>
  <c r="H3159" i="1"/>
  <c r="H3155" i="1"/>
  <c r="H3154" i="1" s="1"/>
  <c r="H3153" i="1" s="1"/>
  <c r="H3151" i="1"/>
  <c r="H3150" i="1" s="1"/>
  <c r="H3122" i="1"/>
  <c r="H3121" i="1" s="1"/>
  <c r="H3120" i="1" s="1"/>
  <c r="H3119" i="1" s="1"/>
  <c r="H3118" i="1" s="1"/>
  <c r="H3117" i="1" s="1"/>
  <c r="H3072" i="1"/>
  <c r="H3071" i="1" s="1"/>
  <c r="H3063" i="1"/>
  <c r="H3062" i="1" s="1"/>
  <c r="H3057" i="1"/>
  <c r="H3056" i="1" s="1"/>
  <c r="H3041" i="1"/>
  <c r="H3040" i="1"/>
  <c r="H3039" i="1" s="1"/>
  <c r="H3034" i="1"/>
  <c r="H3033" i="1" s="1"/>
  <c r="H3031" i="1"/>
  <c r="H3011" i="1"/>
  <c r="H3010" i="1" s="1"/>
  <c r="H3009" i="1" s="1"/>
  <c r="H2208" i="1"/>
  <c r="H2207" i="1" s="1"/>
  <c r="H2206" i="1" s="1"/>
  <c r="H2205" i="1" s="1"/>
  <c r="H2202" i="1"/>
  <c r="H2201" i="1" s="1"/>
  <c r="H2188" i="1"/>
  <c r="H2185" i="1"/>
  <c r="H2184" i="1" s="1"/>
  <c r="H2069" i="1"/>
  <c r="H2068" i="1" s="1"/>
  <c r="H2067" i="1" s="1"/>
  <c r="H2059" i="1"/>
  <c r="H1977" i="1"/>
  <c r="H1971" i="1" s="1"/>
  <c r="H1964" i="1" s="1"/>
  <c r="H1833" i="1"/>
  <c r="H1820" i="1"/>
  <c r="H1818" i="1"/>
  <c r="H1796" i="1"/>
  <c r="H1795" i="1" s="1"/>
  <c r="H1773" i="1" s="1"/>
  <c r="H1733" i="1"/>
  <c r="H1732" i="1" s="1"/>
  <c r="H1715" i="1"/>
  <c r="H1714" i="1" s="1"/>
  <c r="H1695" i="1"/>
  <c r="H1694" i="1" s="1"/>
  <c r="H1693" i="1" s="1"/>
  <c r="H1692" i="1" s="1"/>
  <c r="G38" i="2" s="1"/>
  <c r="H1685" i="1"/>
  <c r="H1684" i="1" s="1"/>
  <c r="H1661" i="1"/>
  <c r="H1660" i="1" s="1"/>
  <c r="H1658" i="1"/>
  <c r="H1656" i="1"/>
  <c r="H1640" i="1"/>
  <c r="H1636" i="1"/>
  <c r="H1646" i="1"/>
  <c r="H1644" i="1"/>
  <c r="H1627" i="1"/>
  <c r="H1625" i="1"/>
  <c r="H1620" i="1"/>
  <c r="H1619" i="1" s="1"/>
  <c r="H1618" i="1"/>
  <c r="H1609" i="1"/>
  <c r="H1608" i="1" s="1"/>
  <c r="H1595" i="1"/>
  <c r="H1594" i="1" s="1"/>
  <c r="H1593" i="1" s="1"/>
  <c r="H1586" i="1"/>
  <c r="H1585" i="1" s="1"/>
  <c r="H1579" i="1"/>
  <c r="H1578" i="1" s="1"/>
  <c r="H1577" i="1" s="1"/>
  <c r="H1576" i="1" s="1"/>
  <c r="H1575" i="1" s="1"/>
  <c r="G75" i="2" s="1"/>
  <c r="G74" i="2" s="1"/>
  <c r="H1558" i="1"/>
  <c r="H1557" i="1" s="1"/>
  <c r="H1556" i="1" s="1"/>
  <c r="H1551" i="1"/>
  <c r="H1550" i="1" s="1"/>
  <c r="H1546" i="1" s="1"/>
  <c r="H1545" i="1" s="1"/>
  <c r="H1543" i="1"/>
  <c r="H1541" i="1"/>
  <c r="H1539" i="1"/>
  <c r="H1483" i="1"/>
  <c r="H1482" i="1" s="1"/>
  <c r="H1480" i="1"/>
  <c r="H1479" i="1" s="1"/>
  <c r="H1474" i="1"/>
  <c r="H1454" i="1"/>
  <c r="H1452" i="1"/>
  <c r="H1450" i="1"/>
  <c r="H1376" i="1"/>
  <c r="H1375" i="1" s="1"/>
  <c r="H1382" i="1"/>
  <c r="H1381" i="1" s="1"/>
  <c r="H1380" i="1" s="1"/>
  <c r="H1378" i="1"/>
  <c r="H1370" i="1"/>
  <c r="H1368" i="1"/>
  <c r="H1302" i="1"/>
  <c r="H1301" i="1" s="1"/>
  <c r="H1300" i="1" s="1"/>
  <c r="H1295" i="1"/>
  <c r="H1294" i="1" s="1"/>
  <c r="H1281" i="1" s="1"/>
  <c r="H1264" i="1"/>
  <c r="H1263" i="1" s="1"/>
  <c r="H1262" i="1" s="1"/>
  <c r="H1247" i="1"/>
  <c r="H1246" i="1" s="1"/>
  <c r="H1240" i="1"/>
  <c r="H1238" i="1"/>
  <c r="H1237" i="1" s="1"/>
  <c r="H1145" i="1"/>
  <c r="H1144" i="1" s="1"/>
  <c r="H1143" i="1" s="1"/>
  <c r="H1141" i="1"/>
  <c r="H1140" i="1" s="1"/>
  <c r="H1139" i="1" s="1"/>
  <c r="H841" i="1" s="1"/>
  <c r="H1012" i="1"/>
  <c r="H1011" i="1" s="1"/>
  <c r="H1006" i="1"/>
  <c r="H1005" i="1" s="1"/>
  <c r="H1060" i="1"/>
  <c r="H1059" i="1" s="1"/>
  <c r="H914" i="1"/>
  <c r="H913" i="1" s="1"/>
  <c r="H862" i="1"/>
  <c r="H859" i="1" s="1"/>
  <c r="H857" i="1"/>
  <c r="H856" i="1" s="1"/>
  <c r="H853" i="1"/>
  <c r="H851" i="1"/>
  <c r="H850" i="1" s="1"/>
  <c r="H788" i="1"/>
  <c r="H787" i="1" s="1"/>
  <c r="H786" i="1" s="1"/>
  <c r="H772" i="1"/>
  <c r="H771" i="1" s="1"/>
  <c r="H769" i="1"/>
  <c r="H767" i="1"/>
  <c r="H766" i="1" s="1"/>
  <c r="H764" i="1"/>
  <c r="H763" i="1" s="1"/>
  <c r="H761" i="1"/>
  <c r="H760" i="1" s="1"/>
  <c r="H717" i="1"/>
  <c r="H716" i="1" s="1"/>
  <c r="H714" i="1"/>
  <c r="H713" i="1" s="1"/>
  <c r="H711" i="1"/>
  <c r="H710" i="1" s="1"/>
  <c r="H697" i="1"/>
  <c r="H678" i="1" s="1"/>
  <c r="H677" i="1" s="1"/>
  <c r="H636" i="1"/>
  <c r="H635" i="1" s="1"/>
  <c r="H630" i="1"/>
  <c r="H629" i="1" s="1"/>
  <c r="H591" i="1"/>
  <c r="H586" i="1"/>
  <c r="H584" i="1"/>
  <c r="H582" i="1"/>
  <c r="H516" i="1"/>
  <c r="H515" i="1" s="1"/>
  <c r="H3053" i="1"/>
  <c r="H3052" i="1" s="1"/>
  <c r="H508" i="1"/>
  <c r="H505" i="1" s="1"/>
  <c r="H329" i="1"/>
  <c r="H328" i="1" s="1"/>
  <c r="H325" i="1"/>
  <c r="H324" i="1" s="1"/>
  <c r="H322" i="1"/>
  <c r="H320" i="1"/>
  <c r="H308" i="1"/>
  <c r="H302" i="1"/>
  <c r="H165" i="1"/>
  <c r="H156" i="1" s="1"/>
  <c r="H142" i="1"/>
  <c r="H141" i="1" s="1"/>
  <c r="H52" i="1"/>
  <c r="H51" i="1" s="1"/>
  <c r="H50" i="1" s="1"/>
  <c r="H43" i="1"/>
  <c r="G1190" i="3"/>
  <c r="G3586" i="1"/>
  <c r="G769" i="1"/>
  <c r="G663" i="3"/>
  <c r="G43" i="1"/>
  <c r="H3030" i="1" l="1"/>
  <c r="H3022" i="1"/>
  <c r="I3030" i="1"/>
  <c r="I3029" i="1" s="1"/>
  <c r="I3014" i="1" s="1"/>
  <c r="I3022" i="1"/>
  <c r="I213" i="1"/>
  <c r="I191" i="1" s="1"/>
  <c r="I589" i="1"/>
  <c r="I588" i="1" s="1"/>
  <c r="H1046" i="3"/>
  <c r="I1046" i="3"/>
  <c r="I1584" i="1"/>
  <c r="I1583" i="1" s="1"/>
  <c r="I1713" i="1"/>
  <c r="H1713" i="1"/>
  <c r="I1478" i="1"/>
  <c r="I1477" i="1" s="1"/>
  <c r="I1476" i="1" s="1"/>
  <c r="H1478" i="1"/>
  <c r="H1477" i="1" s="1"/>
  <c r="H1476" i="1" s="1"/>
  <c r="H1584" i="1"/>
  <c r="H1203" i="3" s="1"/>
  <c r="H1202" i="3" s="1"/>
  <c r="H1201" i="3" s="1"/>
  <c r="H1200" i="3" s="1"/>
  <c r="H319" i="1"/>
  <c r="H213" i="1" s="1"/>
  <c r="H191" i="1" s="1"/>
  <c r="N191" i="1"/>
  <c r="H504" i="1"/>
  <c r="H503" i="1" s="1"/>
  <c r="N503" i="1"/>
  <c r="I1604" i="1"/>
  <c r="I1603" i="1" s="1"/>
  <c r="I1602" i="1" s="1"/>
  <c r="H32" i="2" s="1"/>
  <c r="H1604" i="1"/>
  <c r="H1603" i="1" s="1"/>
  <c r="H1602" i="1" s="1"/>
  <c r="G32" i="2" s="1"/>
  <c r="G2485" i="1"/>
  <c r="G2484" i="1" s="1"/>
  <c r="U100" i="3"/>
  <c r="G663" i="1"/>
  <c r="G662" i="1" s="1"/>
  <c r="H3055" i="1"/>
  <c r="I3055" i="1"/>
  <c r="G44" i="2"/>
  <c r="H44" i="2"/>
  <c r="H1232" i="1"/>
  <c r="H1231" i="1" s="1"/>
  <c r="H1223" i="1" s="1"/>
  <c r="I1232" i="1"/>
  <c r="I1231" i="1" s="1"/>
  <c r="I1223" i="1" s="1"/>
  <c r="I740" i="3"/>
  <c r="I739" i="3" s="1"/>
  <c r="H740" i="3"/>
  <c r="H739" i="3" s="1"/>
  <c r="H709" i="1"/>
  <c r="H708" i="1" s="1"/>
  <c r="H707" i="1" s="1"/>
  <c r="I709" i="1"/>
  <c r="I708" i="1" s="1"/>
  <c r="I707" i="1" s="1"/>
  <c r="H3149" i="1"/>
  <c r="I3149" i="1"/>
  <c r="I3585" i="1"/>
  <c r="I3583" i="1" s="1"/>
  <c r="I3581" i="1" s="1"/>
  <c r="I3593" i="1" s="1"/>
  <c r="H3029" i="1"/>
  <c r="H3014" i="1" s="1"/>
  <c r="H1624" i="1"/>
  <c r="I1624" i="1"/>
  <c r="I153" i="3"/>
  <c r="I149" i="3" s="1"/>
  <c r="I154" i="3"/>
  <c r="H153" i="3"/>
  <c r="H149" i="3" s="1"/>
  <c r="H154" i="3"/>
  <c r="H1449" i="1"/>
  <c r="I1449" i="1"/>
  <c r="I840" i="1"/>
  <c r="H840" i="1"/>
  <c r="H1683" i="1"/>
  <c r="H1682" i="1" s="1"/>
  <c r="I1683" i="1"/>
  <c r="I1682" i="1" s="1"/>
  <c r="H35" i="2" s="1"/>
  <c r="H590" i="1"/>
  <c r="H53" i="2"/>
  <c r="I2080" i="1"/>
  <c r="I2078" i="1" s="1"/>
  <c r="I2077" i="1" s="1"/>
  <c r="H2080" i="1"/>
  <c r="H2078" i="1" s="1"/>
  <c r="H2077" i="1" s="1"/>
  <c r="H2058" i="1"/>
  <c r="I2058" i="1"/>
  <c r="I2057" i="1" s="1"/>
  <c r="I2056" i="1" s="1"/>
  <c r="H45" i="2" s="1"/>
  <c r="I628" i="1"/>
  <c r="H628" i="1"/>
  <c r="H49" i="2"/>
  <c r="G49" i="2"/>
  <c r="I166" i="1"/>
  <c r="I165" i="1" s="1"/>
  <c r="I156" i="1" s="1"/>
  <c r="I40" i="1"/>
  <c r="I39" i="1" s="1"/>
  <c r="I38" i="1" s="1"/>
  <c r="H40" i="1"/>
  <c r="H39" i="1" s="1"/>
  <c r="H38" i="1" s="1"/>
  <c r="G40" i="1"/>
  <c r="G39" i="1" s="1"/>
  <c r="H659" i="3"/>
  <c r="H658" i="3" s="1"/>
  <c r="I659" i="3"/>
  <c r="I658" i="3" s="1"/>
  <c r="H81" i="3"/>
  <c r="H74" i="3" s="1"/>
  <c r="I81" i="3"/>
  <c r="I74" i="3" s="1"/>
  <c r="I1178" i="3"/>
  <c r="I1176" i="3" s="1"/>
  <c r="H1178" i="3"/>
  <c r="H1176" i="3" s="1"/>
  <c r="I920" i="3"/>
  <c r="I919" i="3" s="1"/>
  <c r="I918" i="3" s="1"/>
  <c r="H920" i="3"/>
  <c r="H919" i="3" s="1"/>
  <c r="H918" i="3" s="1"/>
  <c r="G52" i="2"/>
  <c r="H52" i="2"/>
  <c r="I3158" i="1"/>
  <c r="I3157" i="1" s="1"/>
  <c r="H3585" i="1"/>
  <c r="H3583" i="1" s="1"/>
  <c r="H3581" i="1" s="1"/>
  <c r="H3593" i="1" s="1"/>
  <c r="H3158" i="1"/>
  <c r="H3157" i="1" s="1"/>
  <c r="H2187" i="1"/>
  <c r="H2183" i="1" s="1"/>
  <c r="I2187" i="1"/>
  <c r="I2183" i="1" s="1"/>
  <c r="H1186" i="3"/>
  <c r="H1185" i="3" s="1"/>
  <c r="H1816" i="1"/>
  <c r="I1186" i="3"/>
  <c r="I1185" i="3" s="1"/>
  <c r="I1816" i="1"/>
  <c r="H1538" i="1"/>
  <c r="H1537" i="1" s="1"/>
  <c r="H1536" i="1" s="1"/>
  <c r="H1530" i="1" s="1"/>
  <c r="I1538" i="1"/>
  <c r="I1537" i="1" s="1"/>
  <c r="I1536" i="1" s="1"/>
  <c r="I1530" i="1" s="1"/>
  <c r="G522" i="1"/>
  <c r="G520" i="1" s="1"/>
  <c r="G519" i="1" s="1"/>
  <c r="H696" i="1"/>
  <c r="H695" i="1" s="1"/>
  <c r="H694" i="1" s="1"/>
  <c r="H693" i="1" s="1"/>
  <c r="I913" i="3"/>
  <c r="I696" i="1"/>
  <c r="I695" i="1" s="1"/>
  <c r="I694" i="1" s="1"/>
  <c r="I693" i="1" s="1"/>
  <c r="H913" i="3"/>
  <c r="I1171" i="3"/>
  <c r="I1170" i="3" s="1"/>
  <c r="H1171" i="3"/>
  <c r="H1170" i="3" s="1"/>
  <c r="I1208" i="3"/>
  <c r="H1208" i="3"/>
  <c r="I1822" i="1"/>
  <c r="I520" i="1"/>
  <c r="I519" i="1" s="1"/>
  <c r="H72" i="2" s="1"/>
  <c r="H810" i="3"/>
  <c r="I810" i="3"/>
  <c r="H3051" i="1"/>
  <c r="I3051" i="1"/>
  <c r="H376" i="3"/>
  <c r="I376" i="3"/>
  <c r="I59" i="3"/>
  <c r="I29" i="3" s="1"/>
  <c r="H1929" i="1"/>
  <c r="H1928" i="1" s="1"/>
  <c r="H1822" i="1"/>
  <c r="I1929" i="1"/>
  <c r="I1928" i="1" s="1"/>
  <c r="H59" i="3"/>
  <c r="H29" i="3" s="1"/>
  <c r="H1574" i="1"/>
  <c r="I1574" i="1"/>
  <c r="I1228" i="3"/>
  <c r="I1227" i="3" s="1"/>
  <c r="I1226" i="3" s="1"/>
  <c r="H1592" i="1"/>
  <c r="I1592" i="1"/>
  <c r="I1138" i="3"/>
  <c r="H1473" i="1"/>
  <c r="H1472" i="1" s="1"/>
  <c r="H1471" i="1" s="1"/>
  <c r="G68" i="2" s="1"/>
  <c r="I1473" i="1"/>
  <c r="I1472" i="1" s="1"/>
  <c r="I1471" i="1" s="1"/>
  <c r="H68" i="2" s="1"/>
  <c r="I1169" i="3"/>
  <c r="I1168" i="3" s="1"/>
  <c r="I1167" i="3" s="1"/>
  <c r="I1166" i="3" s="1"/>
  <c r="H327" i="1"/>
  <c r="H1169" i="3"/>
  <c r="H1168" i="3" s="1"/>
  <c r="H1167" i="3" s="1"/>
  <c r="H1166" i="3" s="1"/>
  <c r="I1189" i="3"/>
  <c r="I2200" i="1"/>
  <c r="I2204" i="1"/>
  <c r="H1245" i="3"/>
  <c r="H1248" i="3" s="1"/>
  <c r="I1245" i="3"/>
  <c r="I1248" i="3" s="1"/>
  <c r="I1367" i="1"/>
  <c r="I1366" i="1" s="1"/>
  <c r="H1643" i="1"/>
  <c r="H1642" i="1" s="1"/>
  <c r="J1646" i="1" s="1"/>
  <c r="I581" i="1"/>
  <c r="I580" i="1" s="1"/>
  <c r="I579" i="1" s="1"/>
  <c r="H1189" i="3"/>
  <c r="H668" i="3"/>
  <c r="H581" i="1"/>
  <c r="H580" i="1" s="1"/>
  <c r="H579" i="1" s="1"/>
  <c r="H2200" i="1"/>
  <c r="G54" i="2"/>
  <c r="H1153" i="3"/>
  <c r="I668" i="3"/>
  <c r="I1153" i="3"/>
  <c r="H1138" i="3"/>
  <c r="H1655" i="1"/>
  <c r="I1655" i="1"/>
  <c r="H1635" i="1"/>
  <c r="H1634" i="1" s="1"/>
  <c r="I327" i="1"/>
  <c r="H1555" i="1"/>
  <c r="H1554" i="1" s="1"/>
  <c r="G41" i="2" s="1"/>
  <c r="H1367" i="1"/>
  <c r="H1366" i="1" s="1"/>
  <c r="H2204" i="1"/>
  <c r="I1643" i="1"/>
  <c r="I1642" i="1" s="1"/>
  <c r="I1635" i="1"/>
  <c r="I1634" i="1" s="1"/>
  <c r="H54" i="2"/>
  <c r="I139" i="1"/>
  <c r="I49" i="1" s="1"/>
  <c r="I140" i="1"/>
  <c r="I1555" i="1"/>
  <c r="I1554" i="1" s="1"/>
  <c r="H41" i="2" s="1"/>
  <c r="H139" i="1"/>
  <c r="H49" i="1" s="1"/>
  <c r="O49" i="1" s="1"/>
  <c r="H140" i="1"/>
  <c r="G1141" i="3"/>
  <c r="G1139" i="3"/>
  <c r="G1640" i="1"/>
  <c r="G1636" i="1"/>
  <c r="G1264" i="1"/>
  <c r="G697" i="1"/>
  <c r="G678" i="1" s="1"/>
  <c r="G677" i="1" s="1"/>
  <c r="G1060" i="1"/>
  <c r="G1059" i="1" s="1"/>
  <c r="G24" i="3"/>
  <c r="G23" i="3" s="1"/>
  <c r="G22" i="3" s="1"/>
  <c r="G3053" i="1"/>
  <c r="G3052" i="1" s="1"/>
  <c r="G329" i="1"/>
  <c r="G327" i="1" s="1"/>
  <c r="G713" i="3"/>
  <c r="G712" i="3" s="1"/>
  <c r="G320" i="1"/>
  <c r="G319" i="1" s="1"/>
  <c r="G213" i="1" s="1"/>
  <c r="G191" i="1" s="1"/>
  <c r="G1820" i="1"/>
  <c r="H1633" i="1" l="1"/>
  <c r="H589" i="1"/>
  <c r="H588" i="1" s="1"/>
  <c r="H578" i="1" s="1"/>
  <c r="H1583" i="1"/>
  <c r="I1203" i="3"/>
  <c r="I1202" i="3" s="1"/>
  <c r="I1201" i="3" s="1"/>
  <c r="I1200" i="3" s="1"/>
  <c r="H1137" i="3"/>
  <c r="H1129" i="3" s="1"/>
  <c r="H1124" i="3" s="1"/>
  <c r="I1137" i="3"/>
  <c r="I1129" i="3" s="1"/>
  <c r="I1124" i="3" s="1"/>
  <c r="H1205" i="3"/>
  <c r="H1204" i="3" s="1"/>
  <c r="I1205" i="3"/>
  <c r="I1204" i="3" s="1"/>
  <c r="H696" i="3"/>
  <c r="I696" i="3"/>
  <c r="N190" i="1"/>
  <c r="H60" i="2"/>
  <c r="G69" i="2"/>
  <c r="H69" i="2"/>
  <c r="G35" i="2"/>
  <c r="I1633" i="1"/>
  <c r="O1634" i="1"/>
  <c r="O1637" i="1" s="1"/>
  <c r="K1646" i="1"/>
  <c r="P1634" i="1"/>
  <c r="P1637" i="1" s="1"/>
  <c r="G2483" i="1"/>
  <c r="H1591" i="1"/>
  <c r="H1581" i="1" s="1"/>
  <c r="I1591" i="1"/>
  <c r="H3049" i="1"/>
  <c r="G70" i="2" s="1"/>
  <c r="I3148" i="1"/>
  <c r="I3147" i="1" s="1"/>
  <c r="H33" i="2" s="1"/>
  <c r="G38" i="1"/>
  <c r="T658" i="3"/>
  <c r="I3049" i="1"/>
  <c r="H70" i="2" s="1"/>
  <c r="J1636" i="1"/>
  <c r="K1636" i="1"/>
  <c r="K1656" i="1"/>
  <c r="K1637" i="1"/>
  <c r="J1637" i="1"/>
  <c r="J1656" i="1"/>
  <c r="H3148" i="1"/>
  <c r="H3147" i="1" s="1"/>
  <c r="G33" i="2" s="1"/>
  <c r="I1623" i="1"/>
  <c r="I1622" i="1" s="1"/>
  <c r="I1617" i="1" s="1"/>
  <c r="H1623" i="1"/>
  <c r="H1622" i="1" s="1"/>
  <c r="H1617" i="1" s="1"/>
  <c r="I1448" i="1"/>
  <c r="I1427" i="1" s="1"/>
  <c r="H1448" i="1"/>
  <c r="H1427" i="1" s="1"/>
  <c r="H2153" i="1"/>
  <c r="I2153" i="1"/>
  <c r="H2057" i="1"/>
  <c r="H2056" i="1" s="1"/>
  <c r="G45" i="2" s="1"/>
  <c r="G48" i="2"/>
  <c r="H48" i="2"/>
  <c r="I669" i="3"/>
  <c r="I1529" i="1"/>
  <c r="I1528" i="1" s="1"/>
  <c r="H1529" i="1"/>
  <c r="H1528" i="1" s="1"/>
  <c r="I1535" i="1"/>
  <c r="H36" i="2" s="1"/>
  <c r="H1535" i="1"/>
  <c r="G36" i="2" s="1"/>
  <c r="I375" i="3"/>
  <c r="H375" i="3"/>
  <c r="G53" i="2"/>
  <c r="I1184" i="3"/>
  <c r="I1183" i="3" s="1"/>
  <c r="H1184" i="3"/>
  <c r="H1183" i="3" s="1"/>
  <c r="H1815" i="1"/>
  <c r="H1814" i="1" s="1"/>
  <c r="H1697" i="1" s="1"/>
  <c r="I1815" i="1"/>
  <c r="I1814" i="1" s="1"/>
  <c r="I1697" i="1" s="1"/>
  <c r="G696" i="1"/>
  <c r="G695" i="1" s="1"/>
  <c r="G694" i="1" s="1"/>
  <c r="G693" i="1" s="1"/>
  <c r="G61" i="2"/>
  <c r="G43" i="2"/>
  <c r="I578" i="1"/>
  <c r="I1365" i="1"/>
  <c r="I1364" i="1" s="1"/>
  <c r="G66" i="2"/>
  <c r="G59" i="2"/>
  <c r="H66" i="2"/>
  <c r="H627" i="1"/>
  <c r="H621" i="1" s="1"/>
  <c r="I1927" i="1"/>
  <c r="H1161" i="3"/>
  <c r="I1470" i="1"/>
  <c r="I1553" i="1"/>
  <c r="H40" i="2"/>
  <c r="H1470" i="1"/>
  <c r="H1553" i="1"/>
  <c r="G40" i="2"/>
  <c r="H37" i="1"/>
  <c r="N37" i="1" s="1"/>
  <c r="I37" i="1"/>
  <c r="H43" i="2"/>
  <c r="H42" i="2" s="1"/>
  <c r="H1365" i="1"/>
  <c r="H1364" i="1" s="1"/>
  <c r="H59" i="2"/>
  <c r="I1161" i="3"/>
  <c r="I627" i="1"/>
  <c r="I1582" i="1"/>
  <c r="H77" i="2" s="1"/>
  <c r="H1582" i="1"/>
  <c r="G77" i="2" s="1"/>
  <c r="G516" i="1"/>
  <c r="G515" i="1" s="1"/>
  <c r="G3051" i="1" s="1"/>
  <c r="G629" i="3"/>
  <c r="G628" i="3" s="1"/>
  <c r="G1138" i="3"/>
  <c r="G1376" i="1"/>
  <c r="G1375" i="1" s="1"/>
  <c r="G1635" i="1"/>
  <c r="G328" i="1"/>
  <c r="G926" i="3"/>
  <c r="G925" i="3" s="1"/>
  <c r="G1543" i="1"/>
  <c r="G2185" i="1"/>
  <c r="G2184" i="1" s="1"/>
  <c r="G1263" i="1"/>
  <c r="G1224" i="1" s="1"/>
  <c r="H1117" i="3" l="1"/>
  <c r="I1117" i="3"/>
  <c r="H20" i="3"/>
  <c r="I20" i="3"/>
  <c r="G78" i="2"/>
  <c r="G76" i="2" s="1"/>
  <c r="I3008" i="1"/>
  <c r="H3008" i="1"/>
  <c r="G60" i="2"/>
  <c r="H1601" i="1"/>
  <c r="H1927" i="1"/>
  <c r="I1581" i="1"/>
  <c r="H78" i="2"/>
  <c r="H76" i="2" s="1"/>
  <c r="I3146" i="1"/>
  <c r="I3169" i="1" s="1"/>
  <c r="G1262" i="1"/>
  <c r="G1634" i="1"/>
  <c r="G2095" i="1"/>
  <c r="G2094" i="1" s="1"/>
  <c r="G2093" i="1" s="1"/>
  <c r="H34" i="2"/>
  <c r="G34" i="2"/>
  <c r="H3146" i="1"/>
  <c r="H3169" i="1" s="1"/>
  <c r="H1425" i="1"/>
  <c r="G63" i="2" s="1"/>
  <c r="I1425" i="1"/>
  <c r="H684" i="1"/>
  <c r="G57" i="2"/>
  <c r="G56" i="2" s="1"/>
  <c r="H57" i="2"/>
  <c r="H56" i="2" s="1"/>
  <c r="I1601" i="1"/>
  <c r="H2071" i="1"/>
  <c r="I2071" i="1"/>
  <c r="G42" i="2"/>
  <c r="J929" i="3"/>
  <c r="H1527" i="1"/>
  <c r="H1599" i="1" s="1"/>
  <c r="I1527" i="1"/>
  <c r="H65" i="2"/>
  <c r="H64" i="2" s="1"/>
  <c r="G65" i="2"/>
  <c r="G64" i="2" s="1"/>
  <c r="G50" i="2"/>
  <c r="H50" i="2"/>
  <c r="H51" i="2"/>
  <c r="G51" i="2"/>
  <c r="H518" i="1"/>
  <c r="G71" i="2"/>
  <c r="I518" i="1"/>
  <c r="H71" i="2"/>
  <c r="G67" i="2"/>
  <c r="H67" i="2"/>
  <c r="H61" i="2"/>
  <c r="I621" i="1"/>
  <c r="I684" i="1" s="1"/>
  <c r="G506" i="3"/>
  <c r="G505" i="3" s="1"/>
  <c r="I3135" i="1" l="1"/>
  <c r="H3135" i="1"/>
  <c r="I1599" i="1"/>
  <c r="H63" i="2"/>
  <c r="I706" i="1"/>
  <c r="I1525" i="1" s="1"/>
  <c r="H706" i="1"/>
  <c r="H1525" i="1" s="1"/>
  <c r="G46" i="2"/>
  <c r="H46" i="2"/>
  <c r="G39" i="2"/>
  <c r="H39" i="2"/>
  <c r="I190" i="1"/>
  <c r="H190" i="1"/>
  <c r="I174" i="1" l="1"/>
  <c r="H174" i="1"/>
  <c r="G62" i="2" s="1"/>
  <c r="G31" i="2"/>
  <c r="H31" i="2"/>
  <c r="I549" i="1"/>
  <c r="G142" i="1"/>
  <c r="G141" i="1" s="1"/>
  <c r="J483" i="1" s="1"/>
  <c r="J213" i="1" s="1"/>
  <c r="G155" i="3"/>
  <c r="G818" i="3"/>
  <c r="G817" i="3" s="1"/>
  <c r="G308" i="1"/>
  <c r="I48" i="1" l="1"/>
  <c r="I573" i="1" s="1"/>
  <c r="I3654" i="1" s="1"/>
  <c r="I3664" i="1" s="1"/>
  <c r="H62" i="2"/>
  <c r="H58" i="2" s="1"/>
  <c r="H80" i="2" s="1"/>
  <c r="H85" i="2" s="1"/>
  <c r="F65" i="2"/>
  <c r="H48" i="1"/>
  <c r="G58" i="2"/>
  <c r="G80" i="2" s="1"/>
  <c r="G85" i="2" s="1"/>
  <c r="H549" i="1"/>
  <c r="N549" i="1" s="1"/>
  <c r="N573" i="1" s="1"/>
  <c r="G153" i="3"/>
  <c r="G154" i="3"/>
  <c r="G140" i="1"/>
  <c r="G139" i="1"/>
  <c r="H83" i="2" l="1"/>
  <c r="I3656" i="1"/>
  <c r="I3658" i="1" s="1"/>
  <c r="H82" i="2"/>
  <c r="G82" i="2"/>
  <c r="H573" i="1"/>
  <c r="G1145" i="1"/>
  <c r="G1144" i="1" s="1"/>
  <c r="G1143" i="1" s="1"/>
  <c r="H3654" i="1" l="1"/>
  <c r="H3664" i="1" s="1"/>
  <c r="O573" i="1"/>
  <c r="G1147" i="3"/>
  <c r="G1146" i="3" s="1"/>
  <c r="G1145" i="3"/>
  <c r="G1144" i="3" s="1"/>
  <c r="G1157" i="3"/>
  <c r="G1156" i="3" s="1"/>
  <c r="G1155" i="3"/>
  <c r="G1154" i="3" s="1"/>
  <c r="G1656" i="1"/>
  <c r="G1655" i="1" s="1"/>
  <c r="G379" i="3"/>
  <c r="G378" i="3" s="1"/>
  <c r="G914" i="1"/>
  <c r="G65" i="3"/>
  <c r="G64" i="3" s="1"/>
  <c r="G61" i="3"/>
  <c r="G60" i="3" s="1"/>
  <c r="G1733" i="1"/>
  <c r="G1732" i="1" s="1"/>
  <c r="G1646" i="1"/>
  <c r="G1644" i="1"/>
  <c r="G325" i="1"/>
  <c r="G324" i="1" s="1"/>
  <c r="G323" i="1" s="1"/>
  <c r="G1191" i="3"/>
  <c r="G1189" i="3" s="1"/>
  <c r="G83" i="2" l="1"/>
  <c r="H3656" i="1"/>
  <c r="H3658" i="1" s="1"/>
  <c r="G1143" i="3"/>
  <c r="G59" i="3"/>
  <c r="G913" i="1"/>
  <c r="G1153" i="3"/>
  <c r="G1643" i="1"/>
  <c r="G1642" i="1" s="1"/>
  <c r="G1550" i="1"/>
  <c r="G1546" i="1" s="1"/>
  <c r="G761" i="1"/>
  <c r="G760" i="1" s="1"/>
  <c r="G772" i="1"/>
  <c r="G771" i="1" s="1"/>
  <c r="G1295" i="1"/>
  <c r="G1294" i="1" s="1"/>
  <c r="G1281" i="1" s="1"/>
  <c r="G47" i="3"/>
  <c r="N1634" i="1" l="1"/>
  <c r="N1637" i="1" s="1"/>
  <c r="G1633" i="1"/>
  <c r="P1148" i="3"/>
  <c r="R1148" i="3" s="1"/>
  <c r="G1545" i="1"/>
  <c r="G46" i="3"/>
  <c r="G45" i="3" s="1"/>
  <c r="G29" i="3" s="1"/>
  <c r="G1715" i="1"/>
  <c r="G1714" i="1" l="1"/>
  <c r="G1713" i="1" s="1"/>
  <c r="G2208" i="1"/>
  <c r="G2207" i="1" s="1"/>
  <c r="G2206" i="1" s="1"/>
  <c r="G2205" i="1" s="1"/>
  <c r="G673" i="3"/>
  <c r="G676" i="3"/>
  <c r="T29" i="3" l="1"/>
  <c r="G675" i="3"/>
  <c r="J833" i="3"/>
  <c r="G671" i="3"/>
  <c r="J830" i="3"/>
  <c r="G52" i="1"/>
  <c r="G51" i="1" s="1"/>
  <c r="G50" i="1" s="1"/>
  <c r="G642" i="3"/>
  <c r="G922" i="3"/>
  <c r="G921" i="3" s="1"/>
  <c r="G1128" i="3"/>
  <c r="G1127" i="3" s="1"/>
  <c r="G1126" i="3" s="1"/>
  <c r="G1125" i="3" s="1"/>
  <c r="G1132" i="3"/>
  <c r="G1131" i="3" s="1"/>
  <c r="G1134" i="3"/>
  <c r="G1133" i="3" s="1"/>
  <c r="G1160" i="3"/>
  <c r="G1159" i="3" s="1"/>
  <c r="G1158" i="3" s="1"/>
  <c r="G1137" i="3" s="1"/>
  <c r="G1165" i="3"/>
  <c r="G1164" i="3" s="1"/>
  <c r="G1163" i="3" s="1"/>
  <c r="G1162" i="3" s="1"/>
  <c r="G1169" i="3"/>
  <c r="G1168" i="3" s="1"/>
  <c r="G1167" i="3" s="1"/>
  <c r="G1166" i="3" s="1"/>
  <c r="G1173" i="3"/>
  <c r="G1172" i="3" s="1"/>
  <c r="G1175" i="3"/>
  <c r="G1174" i="3" s="1"/>
  <c r="G1186" i="3"/>
  <c r="G1185" i="3" s="1"/>
  <c r="G1188" i="3"/>
  <c r="G1187" i="3" s="1"/>
  <c r="G1229" i="3"/>
  <c r="G166" i="3"/>
  <c r="G83" i="3"/>
  <c r="G82" i="3" s="1"/>
  <c r="G85" i="3"/>
  <c r="G84" i="3" s="1"/>
  <c r="G87" i="3"/>
  <c r="G86" i="3" s="1"/>
  <c r="G90" i="3"/>
  <c r="G89" i="3" s="1"/>
  <c r="G88" i="3" s="1"/>
  <c r="G96" i="3"/>
  <c r="G95" i="3" s="1"/>
  <c r="G99" i="3"/>
  <c r="G98" i="3" s="1"/>
  <c r="G97" i="3" s="1"/>
  <c r="G152" i="3"/>
  <c r="G151" i="3" s="1"/>
  <c r="G150" i="3" s="1"/>
  <c r="G149" i="3" s="1"/>
  <c r="G268" i="3"/>
  <c r="G315" i="3"/>
  <c r="G321" i="3"/>
  <c r="G373" i="3"/>
  <c r="G372" i="3" s="1"/>
  <c r="G525" i="3"/>
  <c r="G524" i="3" s="1"/>
  <c r="G459" i="3" s="1"/>
  <c r="G1302" i="1"/>
  <c r="G1301" i="1" s="1"/>
  <c r="G1300" i="1" s="1"/>
  <c r="G644" i="3"/>
  <c r="G643" i="3" s="1"/>
  <c r="G626" i="3"/>
  <c r="G625" i="3" s="1"/>
  <c r="G621" i="3" s="1"/>
  <c r="G662" i="3"/>
  <c r="G741" i="3"/>
  <c r="G745" i="3"/>
  <c r="G744" i="3" s="1"/>
  <c r="G743" i="3" s="1"/>
  <c r="G789" i="3"/>
  <c r="G801" i="3"/>
  <c r="G800" i="3" s="1"/>
  <c r="G799" i="3" s="1"/>
  <c r="G812" i="3"/>
  <c r="G811" i="3" s="1"/>
  <c r="G816" i="3"/>
  <c r="G815" i="3" s="1"/>
  <c r="G508" i="1"/>
  <c r="G894" i="3"/>
  <c r="G893" i="3" s="1"/>
  <c r="G883" i="3" s="1"/>
  <c r="G900" i="3"/>
  <c r="G899" i="3" s="1"/>
  <c r="G903" i="3"/>
  <c r="G902" i="3" s="1"/>
  <c r="G901" i="3" s="1"/>
  <c r="G911" i="3"/>
  <c r="G924" i="3"/>
  <c r="G923" i="3" s="1"/>
  <c r="G3122" i="1"/>
  <c r="G3121" i="1" s="1"/>
  <c r="G3120" i="1" s="1"/>
  <c r="G978" i="3"/>
  <c r="G977" i="3" s="1"/>
  <c r="G996" i="3"/>
  <c r="G995" i="3" s="1"/>
  <c r="G999" i="3"/>
  <c r="G998" i="3" s="1"/>
  <c r="G1008" i="3"/>
  <c r="G1007" i="3" s="1"/>
  <c r="G1048" i="3"/>
  <c r="G1047" i="3" s="1"/>
  <c r="G1052" i="3"/>
  <c r="G1051" i="3" s="1"/>
  <c r="G1050" i="3" s="1"/>
  <c r="G1055" i="3"/>
  <c r="G1054" i="3" s="1"/>
  <c r="G1053" i="3" s="1"/>
  <c r="G1061" i="3"/>
  <c r="G1070" i="3"/>
  <c r="G1069" i="3" s="1"/>
  <c r="G1068" i="3" s="1"/>
  <c r="G1067" i="3"/>
  <c r="G1066" i="3" s="1"/>
  <c r="G1065" i="3" s="1"/>
  <c r="G962" i="3"/>
  <c r="G961" i="3" s="1"/>
  <c r="G960" i="3" s="1"/>
  <c r="G956" i="3" s="1"/>
  <c r="G1240" i="1"/>
  <c r="G1238" i="1"/>
  <c r="G1237" i="1" s="1"/>
  <c r="G857" i="1"/>
  <c r="G856" i="1" s="1"/>
  <c r="G862" i="1"/>
  <c r="G859" i="1" s="1"/>
  <c r="G1141" i="1"/>
  <c r="G1140" i="1" s="1"/>
  <c r="G1139" i="1" s="1"/>
  <c r="G1006" i="1"/>
  <c r="G1005" i="1" s="1"/>
  <c r="G1012" i="1"/>
  <c r="G1174" i="1" s="1"/>
  <c r="G1173" i="1" s="1"/>
  <c r="G711" i="1"/>
  <c r="G710" i="1" s="1"/>
  <c r="G714" i="1"/>
  <c r="G713" i="1" s="1"/>
  <c r="G764" i="1"/>
  <c r="G763" i="1" s="1"/>
  <c r="G767" i="1"/>
  <c r="G766" i="1" s="1"/>
  <c r="G1818" i="1"/>
  <c r="G2188" i="1"/>
  <c r="G2202" i="1"/>
  <c r="G2201" i="1" s="1"/>
  <c r="G630" i="1"/>
  <c r="G629" i="1" s="1"/>
  <c r="G636" i="1"/>
  <c r="G635" i="1" s="1"/>
  <c r="G2059" i="1"/>
  <c r="G2058" i="1" s="1"/>
  <c r="G2057" i="1" s="1"/>
  <c r="T908" i="3" s="1"/>
  <c r="G2069" i="1"/>
  <c r="G2068" i="1" s="1"/>
  <c r="G1625" i="1"/>
  <c r="G1627" i="1"/>
  <c r="G1539" i="1"/>
  <c r="G1541" i="1"/>
  <c r="G1558" i="1"/>
  <c r="G1557" i="1" s="1"/>
  <c r="G1579" i="1"/>
  <c r="G1578" i="1" s="1"/>
  <c r="G1577" i="1" s="1"/>
  <c r="G1576" i="1" s="1"/>
  <c r="G1575" i="1" s="1"/>
  <c r="G1586" i="1"/>
  <c r="G1585" i="1" s="1"/>
  <c r="G1584" i="1" s="1"/>
  <c r="G1583" i="1" s="1"/>
  <c r="G1595" i="1"/>
  <c r="G1594" i="1" s="1"/>
  <c r="G1685" i="1"/>
  <c r="G1684" i="1" s="1"/>
  <c r="G2050" i="1"/>
  <c r="G2049" i="1" s="1"/>
  <c r="G2048" i="1" s="1"/>
  <c r="G3033" i="1"/>
  <c r="G3040" i="1"/>
  <c r="G3039" i="1" s="1"/>
  <c r="G3072" i="1"/>
  <c r="G3071" i="1" s="1"/>
  <c r="G1609" i="1"/>
  <c r="G1608" i="1" s="1"/>
  <c r="G1604" i="1" s="1"/>
  <c r="G1661" i="1"/>
  <c r="G1660" i="1" s="1"/>
  <c r="G1618" i="1"/>
  <c r="G499" i="1" s="1"/>
  <c r="G498" i="1" s="1"/>
  <c r="G1695" i="1"/>
  <c r="G1694" i="1" s="1"/>
  <c r="G1693" i="1" s="1"/>
  <c r="G1692" i="1" s="1"/>
  <c r="F38" i="2" s="1"/>
  <c r="G1833" i="1"/>
  <c r="G1796" i="1"/>
  <c r="G1795" i="1" s="1"/>
  <c r="G1773" i="1" s="1"/>
  <c r="G2080" i="1"/>
  <c r="G2078" i="1" s="1"/>
  <c r="G582" i="1"/>
  <c r="G584" i="1"/>
  <c r="G591" i="1"/>
  <c r="G590" i="1" s="1"/>
  <c r="G589" i="1" s="1"/>
  <c r="G788" i="1"/>
  <c r="G1368" i="1"/>
  <c r="G1370" i="1"/>
  <c r="G1378" i="1"/>
  <c r="G1382" i="1"/>
  <c r="G1381" i="1" s="1"/>
  <c r="G1450" i="1"/>
  <c r="G1452" i="1"/>
  <c r="G1474" i="1"/>
  <c r="G1473" i="1" s="1"/>
  <c r="G1472" i="1" s="1"/>
  <c r="G1483" i="1"/>
  <c r="G1482" i="1" s="1"/>
  <c r="G1480" i="1"/>
  <c r="G1479" i="1" s="1"/>
  <c r="G3151" i="1"/>
  <c r="G3150" i="1" s="1"/>
  <c r="G3155" i="1"/>
  <c r="G3154" i="1" s="1"/>
  <c r="G3153" i="1" s="1"/>
  <c r="G3159" i="1"/>
  <c r="G3161" i="1"/>
  <c r="G3588" i="1"/>
  <c r="G3585" i="1" s="1"/>
  <c r="G3583" i="1" s="1"/>
  <c r="G3057" i="1"/>
  <c r="G3056" i="1" s="1"/>
  <c r="G273" i="3"/>
  <c r="G272" i="3" s="1"/>
  <c r="G3041" i="1"/>
  <c r="G586" i="1"/>
  <c r="G1620" i="1"/>
  <c r="G1619" i="1" s="1"/>
  <c r="G814" i="3"/>
  <c r="G813" i="3" s="1"/>
  <c r="G3031" i="1"/>
  <c r="G3030" i="1" s="1"/>
  <c r="G3012" i="1"/>
  <c r="G851" i="1"/>
  <c r="G850" i="1" s="1"/>
  <c r="G1247" i="1"/>
  <c r="G1246" i="1" s="1"/>
  <c r="G969" i="3" l="1"/>
  <c r="G242" i="3"/>
  <c r="G1232" i="1"/>
  <c r="G628" i="1"/>
  <c r="G588" i="1"/>
  <c r="G1130" i="3"/>
  <c r="G1129" i="3" s="1"/>
  <c r="G1124" i="3" s="1"/>
  <c r="G1478" i="1"/>
  <c r="G1477" i="1" s="1"/>
  <c r="G320" i="3"/>
  <c r="G319" i="3" s="1"/>
  <c r="G49" i="1"/>
  <c r="G1574" i="1"/>
  <c r="F75" i="2"/>
  <c r="F74" i="2" s="1"/>
  <c r="G841" i="1"/>
  <c r="G840" i="1" s="1"/>
  <c r="G3011" i="1"/>
  <c r="G3010" i="1" s="1"/>
  <c r="G3009" i="1" s="1"/>
  <c r="T156" i="3"/>
  <c r="G1471" i="1"/>
  <c r="G2067" i="1"/>
  <c r="G2056" i="1" s="1"/>
  <c r="T912" i="3"/>
  <c r="G1908" i="1"/>
  <c r="G1907" i="1" s="1"/>
  <c r="G1906" i="1" s="1"/>
  <c r="G1902" i="1" s="1"/>
  <c r="G1901" i="1" s="1"/>
  <c r="G1900" i="1" s="1"/>
  <c r="G94" i="3"/>
  <c r="J86" i="3"/>
  <c r="G505" i="1"/>
  <c r="G504" i="1" s="1"/>
  <c r="G503" i="1" s="1"/>
  <c r="G465" i="1" s="1"/>
  <c r="G740" i="3"/>
  <c r="G739" i="3" s="1"/>
  <c r="G788" i="3"/>
  <c r="G787" i="3" s="1"/>
  <c r="G3029" i="1"/>
  <c r="G3014" i="1" s="1"/>
  <c r="G3149" i="1"/>
  <c r="G1603" i="1"/>
  <c r="G1602" i="1" s="1"/>
  <c r="G1624" i="1"/>
  <c r="G1623" i="1" s="1"/>
  <c r="G1182" i="1"/>
  <c r="G1181" i="1" s="1"/>
  <c r="G1172" i="1"/>
  <c r="G1171" i="1" s="1"/>
  <c r="G787" i="1"/>
  <c r="G786" i="1" s="1"/>
  <c r="G1683" i="1"/>
  <c r="G1682" i="1" s="1"/>
  <c r="F35" i="2" s="1"/>
  <c r="G3119" i="1"/>
  <c r="G3118" i="1" s="1"/>
  <c r="G3117" i="1" s="1"/>
  <c r="G898" i="3"/>
  <c r="G897" i="3" s="1"/>
  <c r="G896" i="3" s="1"/>
  <c r="G1011" i="1"/>
  <c r="G1538" i="1"/>
  <c r="G1537" i="1" s="1"/>
  <c r="G659" i="3"/>
  <c r="G658" i="3" s="1"/>
  <c r="G929" i="3"/>
  <c r="G928" i="3" s="1"/>
  <c r="G927" i="3" s="1"/>
  <c r="G920" i="3"/>
  <c r="G919" i="3" s="1"/>
  <c r="G3158" i="1"/>
  <c r="G3157" i="1" s="1"/>
  <c r="G2187" i="1"/>
  <c r="G2183" i="1" s="1"/>
  <c r="G1593" i="1"/>
  <c r="G1592" i="1" s="1"/>
  <c r="G1591" i="1" s="1"/>
  <c r="G1171" i="3"/>
  <c r="G1170" i="3" s="1"/>
  <c r="G1161" i="3" s="1"/>
  <c r="G1184" i="3"/>
  <c r="G314" i="3"/>
  <c r="G313" i="3" s="1"/>
  <c r="G810" i="3"/>
  <c r="G255" i="3"/>
  <c r="G254" i="3" s="1"/>
  <c r="G668" i="3"/>
  <c r="G1449" i="1"/>
  <c r="G1555" i="1"/>
  <c r="G1554" i="1" s="1"/>
  <c r="G1556" i="1"/>
  <c r="G165" i="3"/>
  <c r="G164" i="3" s="1"/>
  <c r="G156" i="3" s="1"/>
  <c r="G2200" i="1"/>
  <c r="G641" i="3"/>
  <c r="G640" i="3" s="1"/>
  <c r="G639" i="3" s="1"/>
  <c r="G1228" i="3"/>
  <c r="G1227" i="3" s="1"/>
  <c r="G1226" i="3" s="1"/>
  <c r="G267" i="3"/>
  <c r="G1245" i="3"/>
  <c r="G1248" i="3" s="1"/>
  <c r="G914" i="3"/>
  <c r="G669" i="3"/>
  <c r="G1060" i="3"/>
  <c r="G1059" i="3" s="1"/>
  <c r="G1046" i="3" s="1"/>
  <c r="G2204" i="1"/>
  <c r="G1367" i="1"/>
  <c r="G264" i="3"/>
  <c r="G263" i="3" s="1"/>
  <c r="F54" i="2"/>
  <c r="G634" i="3"/>
  <c r="G910" i="3"/>
  <c r="G909" i="3" s="1"/>
  <c r="G908" i="3" s="1"/>
  <c r="G3591" i="1"/>
  <c r="G3590" i="1" s="1"/>
  <c r="G3581" i="1" s="1"/>
  <c r="G581" i="1"/>
  <c r="G580" i="1" s="1"/>
  <c r="G854" i="1"/>
  <c r="G853" i="1" s="1"/>
  <c r="G717" i="1"/>
  <c r="G716" i="1" s="1"/>
  <c r="G709" i="1" s="1"/>
  <c r="G81" i="3"/>
  <c r="G3063" i="1"/>
  <c r="G167" i="1"/>
  <c r="G1978" i="1"/>
  <c r="G1977" i="1" s="1"/>
  <c r="G1971" i="1" s="1"/>
  <c r="G1964" i="1" s="1"/>
  <c r="G1815" i="1"/>
  <c r="G1814" i="1" s="1"/>
  <c r="G2153" i="1" l="1"/>
  <c r="G74" i="3"/>
  <c r="G696" i="3"/>
  <c r="G1927" i="1"/>
  <c r="G579" i="1"/>
  <c r="G578" i="1" s="1"/>
  <c r="F68" i="2"/>
  <c r="G918" i="3"/>
  <c r="G3062" i="1"/>
  <c r="G3055" i="1" s="1"/>
  <c r="G3049" i="1" s="1"/>
  <c r="G1883" i="1"/>
  <c r="G1882" i="1" s="1"/>
  <c r="G1881" i="1" s="1"/>
  <c r="I74" i="2"/>
  <c r="G1536" i="1"/>
  <c r="T918" i="3" s="1"/>
  <c r="J1896" i="1"/>
  <c r="G1231" i="1"/>
  <c r="G1223" i="1" s="1"/>
  <c r="F61" i="2" s="1"/>
  <c r="T956" i="3"/>
  <c r="G1366" i="1"/>
  <c r="G1365" i="1" s="1"/>
  <c r="G1364" i="1" s="1"/>
  <c r="T896" i="3"/>
  <c r="V2154" i="1"/>
  <c r="G633" i="3"/>
  <c r="G632" i="3" s="1"/>
  <c r="T1046" i="3"/>
  <c r="T1047" i="3" s="1"/>
  <c r="F60" i="2"/>
  <c r="T149" i="3"/>
  <c r="U149" i="3" s="1"/>
  <c r="T696" i="3"/>
  <c r="G1476" i="1"/>
  <c r="G1470" i="1" s="1"/>
  <c r="G1905" i="1"/>
  <c r="G1904" i="1" s="1"/>
  <c r="G1903" i="1" s="1"/>
  <c r="F32" i="2"/>
  <c r="J1697" i="1"/>
  <c r="G1553" i="1"/>
  <c r="F41" i="2"/>
  <c r="F40" i="2" s="1"/>
  <c r="G3593" i="1"/>
  <c r="G3148" i="1"/>
  <c r="G3147" i="1" s="1"/>
  <c r="G3146" i="1" s="1"/>
  <c r="G3169" i="1" s="1"/>
  <c r="G1448" i="1"/>
  <c r="G1427" i="1" s="1"/>
  <c r="G708" i="1"/>
  <c r="G707" i="1" s="1"/>
  <c r="F59" i="2" s="1"/>
  <c r="G1183" i="3"/>
  <c r="G1117" i="3" s="1"/>
  <c r="L1238" i="3"/>
  <c r="L1271" i="3" s="1"/>
  <c r="F69" i="2"/>
  <c r="F52" i="2"/>
  <c r="G166" i="1"/>
  <c r="G270" i="3"/>
  <c r="G269" i="3" s="1"/>
  <c r="K712" i="3"/>
  <c r="G1530" i="1"/>
  <c r="G1529" i="1" s="1"/>
  <c r="F78" i="2"/>
  <c r="G1581" i="1"/>
  <c r="I76" i="2" s="1"/>
  <c r="F45" i="2"/>
  <c r="G913" i="3"/>
  <c r="G627" i="1"/>
  <c r="G621" i="1" s="1"/>
  <c r="G1622" i="1"/>
  <c r="G1617" i="1" s="1"/>
  <c r="G518" i="1"/>
  <c r="G1582" i="1"/>
  <c r="F77" i="2" s="1"/>
  <c r="G1697" i="1" l="1"/>
  <c r="F39" i="2" s="1"/>
  <c r="G631" i="3"/>
  <c r="G241" i="3" s="1"/>
  <c r="G1535" i="1"/>
  <c r="T931" i="3"/>
  <c r="T712" i="3"/>
  <c r="T241" i="3"/>
  <c r="I56" i="2"/>
  <c r="G2098" i="1"/>
  <c r="G2097" i="1" s="1"/>
  <c r="G2096" i="1" s="1"/>
  <c r="G2092" i="1" s="1"/>
  <c r="G2077" i="1" s="1"/>
  <c r="F70" i="2"/>
  <c r="G684" i="1"/>
  <c r="G266" i="3"/>
  <c r="F33" i="2"/>
  <c r="G190" i="1"/>
  <c r="F50" i="2"/>
  <c r="G1425" i="1"/>
  <c r="F53" i="2"/>
  <c r="G165" i="1"/>
  <c r="G156" i="1" s="1"/>
  <c r="G3008" i="1"/>
  <c r="F49" i="2"/>
  <c r="G1528" i="1"/>
  <c r="F34" i="2" s="1"/>
  <c r="F76" i="2"/>
  <c r="G912" i="3"/>
  <c r="U912" i="3" s="1"/>
  <c r="L1258" i="3"/>
  <c r="I71" i="2"/>
  <c r="F66" i="2"/>
  <c r="F43" i="2"/>
  <c r="G1601" i="1" l="1"/>
  <c r="G20" i="3"/>
  <c r="G2071" i="1"/>
  <c r="I64" i="2"/>
  <c r="G174" i="1"/>
  <c r="G48" i="1" s="1"/>
  <c r="F63" i="2"/>
  <c r="G706" i="1"/>
  <c r="G1525" i="1" s="1"/>
  <c r="I42" i="2"/>
  <c r="F36" i="2"/>
  <c r="F51" i="2"/>
  <c r="I67" i="2"/>
  <c r="F44" i="2"/>
  <c r="F42" i="2" s="1"/>
  <c r="F67" i="2"/>
  <c r="G1527" i="1"/>
  <c r="G1599" i="1" s="1"/>
  <c r="F64" i="2"/>
  <c r="G37" i="1"/>
  <c r="G565" i="1" s="1"/>
  <c r="G3135" i="1" l="1"/>
  <c r="F62" i="2"/>
  <c r="F58" i="2" s="1"/>
  <c r="J3135" i="1"/>
  <c r="F48" i="2"/>
  <c r="F46" i="2" s="1"/>
  <c r="G549" i="1"/>
  <c r="G573" i="1" s="1"/>
  <c r="F73" i="2"/>
  <c r="F71" i="2" s="1"/>
  <c r="F31" i="2"/>
  <c r="I51" i="2"/>
  <c r="I58" i="2"/>
  <c r="I31" i="2"/>
  <c r="G3654" i="1" l="1"/>
  <c r="I46" i="2"/>
  <c r="F57" i="2"/>
  <c r="F56" i="2" s="1"/>
  <c r="F80" i="2" s="1"/>
  <c r="G3664" i="1" l="1"/>
  <c r="G3670" i="1"/>
  <c r="F82" i="2"/>
  <c r="G3656" i="1" l="1"/>
  <c r="G3658" i="1" s="1"/>
  <c r="F83" i="2"/>
  <c r="G1238" i="3" l="1"/>
  <c r="G3666" i="1" s="1"/>
  <c r="H1238" i="3"/>
  <c r="H3666" i="1" s="1"/>
  <c r="I1238" i="3"/>
  <c r="I3666" i="1" s="1"/>
  <c r="H84" i="2" l="1"/>
  <c r="I1251" i="3"/>
  <c r="G84" i="2"/>
  <c r="H1251" i="3"/>
  <c r="F84" i="2"/>
  <c r="I1247" i="3"/>
  <c r="I1243" i="3"/>
  <c r="H1247" i="3"/>
  <c r="H1243" i="3"/>
  <c r="G1247" i="3" l="1"/>
  <c r="G1243" i="3"/>
</calcChain>
</file>

<file path=xl/sharedStrings.xml><?xml version="1.0" encoding="utf-8"?>
<sst xmlns="http://schemas.openxmlformats.org/spreadsheetml/2006/main" count="22123" uniqueCount="1631">
  <si>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</si>
  <si>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</si>
  <si>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</si>
  <si>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</si>
  <si>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</si>
  <si>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</si>
  <si>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</si>
  <si>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</si>
  <si>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</si>
  <si>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</si>
  <si>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</si>
  <si>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</si>
  <si>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</si>
  <si>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</si>
  <si>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</si>
  <si>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</si>
  <si>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</si>
  <si>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</si>
  <si>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</si>
  <si>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</si>
  <si>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</si>
  <si>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</si>
  <si>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</si>
  <si>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</si>
  <si>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</si>
  <si>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</si>
  <si>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</si>
  <si>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</si>
  <si>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</si>
  <si>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</si>
  <si>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</si>
  <si>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</si>
  <si>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</si>
  <si>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</si>
  <si>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</si>
  <si>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</si>
  <si>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</si>
  <si>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</si>
  <si>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</si>
  <si>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</si>
  <si>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</si>
  <si>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</si>
  <si>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</si>
  <si>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</si>
  <si>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</si>
  <si>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</si>
  <si>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</si>
  <si>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</si>
  <si>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</si>
  <si>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</si>
  <si>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</si>
  <si>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</si>
  <si>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</si>
  <si>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</si>
  <si>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</si>
  <si>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</si>
  <si>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</si>
  <si>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</si>
  <si>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</si>
  <si>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</si>
  <si>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</si>
  <si>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</si>
  <si>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</si>
  <si>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</si>
  <si>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</si>
  <si>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</si>
  <si>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</si>
  <si>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</si>
  <si>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</si>
  <si>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</si>
  <si>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</si>
  <si>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</si>
  <si>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</si>
  <si>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</si>
  <si>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</si>
  <si>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</si>
  <si>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</si>
  <si>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</si>
  <si>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</si>
  <si>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</si>
  <si>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</si>
  <si>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</si>
  <si>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</si>
  <si>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</si>
  <si>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</si>
  <si>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</si>
  <si>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</si>
  <si>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</si>
  <si>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</si>
  <si>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</si>
  <si>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</si>
  <si>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</si>
  <si>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</si>
  <si>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</si>
  <si>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</si>
  <si>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</si>
  <si>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</si>
  <si>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</si>
  <si>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</si>
  <si>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</si>
  <si>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</si>
  <si>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</si>
  <si>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</si>
  <si>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</si>
  <si>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</si>
  <si>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</si>
  <si>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</si>
  <si>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</si>
  <si>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</si>
  <si>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</si>
  <si>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</si>
  <si>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</si>
  <si>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</si>
  <si>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</si>
  <si>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</si>
  <si>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</si>
  <si>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</si>
  <si>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</si>
  <si>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</si>
  <si>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</si>
  <si>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</si>
  <si>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</si>
  <si>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</si>
  <si>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</si>
  <si>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</si>
  <si>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</si>
  <si>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</si>
  <si>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</si>
  <si>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</si>
  <si>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</si>
  <si>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</si>
  <si>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</si>
  <si>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</si>
  <si>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</si>
  <si>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</si>
  <si>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</si>
  <si>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</si>
  <si>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</si>
  <si>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</si>
  <si>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</si>
  <si>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</si>
  <si>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</si>
  <si>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</si>
  <si>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</si>
  <si>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</si>
  <si>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</si>
  <si>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</si>
  <si>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</si>
  <si>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</si>
  <si>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</si>
  <si>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</si>
  <si>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</si>
  <si>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</si>
  <si>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</si>
  <si>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</si>
  <si>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</si>
  <si>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</si>
  <si>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</si>
  <si>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</si>
  <si>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</si>
  <si>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</si>
  <si>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</si>
  <si>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</si>
  <si>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</si>
  <si>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</si>
  <si>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</si>
  <si>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</si>
  <si>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</si>
  <si>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</si>
  <si>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</si>
  <si>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</si>
  <si>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</si>
  <si>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</si>
  <si>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</si>
  <si>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</si>
  <si>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</si>
  <si>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</si>
  <si>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</si>
  <si>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</si>
  <si>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</si>
  <si>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</si>
  <si>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</si>
  <si>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</si>
  <si>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</si>
  <si>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</si>
  <si>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</si>
  <si>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</si>
  <si>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</si>
  <si>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</si>
  <si>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</si>
  <si>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</si>
  <si>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</si>
  <si>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</si>
  <si>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</si>
  <si>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</si>
  <si>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</si>
  <si>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</si>
  <si>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</si>
  <si>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</si>
  <si>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</si>
  <si>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</si>
  <si>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</si>
  <si>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</si>
  <si>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</si>
  <si>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</si>
  <si>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</si>
  <si>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</si>
  <si>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</si>
  <si>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</si>
  <si>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</si>
  <si>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</si>
  <si>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</si>
  <si>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</si>
  <si>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</si>
  <si>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</si>
  <si>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</si>
  <si>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</si>
  <si>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</si>
  <si>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</si>
  <si>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</si>
  <si>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</si>
  <si>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</si>
  <si>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</si>
  <si>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</si>
  <si>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</si>
  <si>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</si>
  <si>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</si>
  <si>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</si>
  <si>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</si>
  <si>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</si>
  <si>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</si>
  <si>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</si>
  <si>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</si>
  <si>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</si>
  <si>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</si>
  <si>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</si>
  <si>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</si>
  <si>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</si>
  <si>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</si>
  <si>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</si>
  <si>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</si>
  <si>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</si>
  <si>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</si>
  <si>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</si>
  <si>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</si>
  <si>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</si>
  <si>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</si>
  <si>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</si>
  <si>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</si>
  <si>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</si>
  <si>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</si>
  <si>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</si>
  <si>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</si>
  <si>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</si>
  <si>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</si>
  <si>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</si>
  <si>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</si>
  <si>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</si>
  <si>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</si>
  <si>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</si>
  <si>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</si>
  <si>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</si>
  <si>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</si>
  <si>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</si>
  <si>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</si>
  <si>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</si>
  <si>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</si>
  <si>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</si>
  <si>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</si>
  <si>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</si>
  <si>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</si>
  <si>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</si>
  <si>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</si>
  <si>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</si>
  <si>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</si>
  <si>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</si>
  <si>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</si>
  <si>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</si>
  <si>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</si>
  <si>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</si>
  <si>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</si>
  <si>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</si>
  <si>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</si>
  <si>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</si>
  <si>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</si>
  <si>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</si>
  <si>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</si>
  <si>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</si>
  <si>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</si>
  <si>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</si>
  <si>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</si>
  <si>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</si>
  <si>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</si>
  <si>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</si>
  <si>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</si>
  <si>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</si>
  <si>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</si>
  <si>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</si>
  <si>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</si>
  <si>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</si>
  <si>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</si>
  <si>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</si>
  <si>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</si>
  <si>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</si>
  <si>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</si>
  <si>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</si>
  <si>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</si>
  <si>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</si>
  <si>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</si>
  <si>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</si>
  <si>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</si>
  <si>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</si>
  <si>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</si>
  <si>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</si>
  <si>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</si>
  <si>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</si>
  <si>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</si>
  <si>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</si>
  <si>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</si>
  <si>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</si>
  <si>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</si>
  <si>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</si>
  <si>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</si>
  <si>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</si>
  <si>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</si>
  <si>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</si>
  <si>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</si>
  <si>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</si>
  <si>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</si>
  <si>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</si>
  <si>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</si>
  <si>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</si>
  <si>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</si>
  <si>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</si>
  <si>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</si>
  <si>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</si>
  <si>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</si>
  <si>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</si>
  <si>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</si>
  <si>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</si>
  <si>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</si>
  <si>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</si>
  <si>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</si>
  <si>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</si>
  <si>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</si>
  <si>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</si>
  <si>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</si>
  <si>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</si>
  <si>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</si>
  <si>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</si>
  <si>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</si>
  <si>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</si>
  <si>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</si>
  <si>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</si>
  <si>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</si>
  <si>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</si>
  <si>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</si>
  <si>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</si>
  <si>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</si>
  <si>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</si>
  <si>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</si>
  <si>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</si>
  <si>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</si>
  <si>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</si>
  <si>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</si>
  <si>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</si>
  <si>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</si>
  <si>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</si>
  <si>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</si>
  <si>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</si>
  <si>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</si>
  <si>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</si>
  <si>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</si>
  <si>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</si>
  <si>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</si>
  <si>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</si>
  <si>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</si>
  <si>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</si>
  <si>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</si>
  <si>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</si>
  <si>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</si>
  <si>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</si>
  <si>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</si>
  <si>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</si>
  <si>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</si>
  <si>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</si>
  <si>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</si>
  <si>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</si>
  <si>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</si>
  <si>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</si>
  <si>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</si>
  <si>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</si>
  <si>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</si>
  <si>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</si>
  <si>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</si>
  <si>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</si>
  <si>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</si>
  <si>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</si>
  <si>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</si>
  <si>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</si>
  <si>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</si>
  <si>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</si>
  <si>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</si>
  <si>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</si>
  <si>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</si>
  <si>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</si>
  <si>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</si>
  <si>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</si>
  <si>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</si>
  <si>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</si>
  <si>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</si>
  <si>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</si>
  <si>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</si>
  <si>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</si>
  <si>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</si>
  <si>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</si>
  <si>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</si>
  <si>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</si>
  <si>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</si>
  <si>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</si>
  <si>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</si>
  <si>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</si>
  <si>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</si>
  <si>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</si>
  <si>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</si>
  <si>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</si>
  <si>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</si>
  <si>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</si>
  <si>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</si>
  <si>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</si>
  <si>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</si>
  <si>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</si>
  <si>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</si>
  <si>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</si>
  <si>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</si>
  <si>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</si>
  <si>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</si>
  <si>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</si>
  <si>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</si>
  <si>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</si>
  <si>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</si>
  <si>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</si>
  <si>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</si>
  <si>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</si>
  <si>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</si>
  <si>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</si>
  <si>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</si>
  <si>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</si>
  <si>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</si>
  <si>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</si>
  <si>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</si>
  <si>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</si>
  <si>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</si>
  <si>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</si>
  <si>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</si>
  <si>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</si>
  <si>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</si>
  <si>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</si>
  <si>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</si>
  <si>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</si>
  <si>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</si>
  <si>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</si>
  <si>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</si>
  <si>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</si>
  <si>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</si>
  <si>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</si>
  <si>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</si>
  <si>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</si>
  <si>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</si>
  <si>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</si>
  <si>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</si>
  <si>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</si>
  <si>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</si>
  <si>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</si>
  <si>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</si>
  <si>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</si>
  <si>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</si>
  <si>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</si>
  <si>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</si>
  <si>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</si>
  <si>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</si>
  <si>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</si>
  <si>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</si>
  <si>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</si>
  <si>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</si>
  <si>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</si>
  <si>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</si>
  <si>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</si>
  <si>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</si>
  <si>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</si>
  <si>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</si>
  <si>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</si>
  <si>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</si>
  <si>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</si>
  <si>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</si>
  <si>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</si>
  <si>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</si>
  <si>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</si>
  <si>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</si>
  <si>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</si>
  <si>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</si>
  <si>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</si>
  <si>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</si>
  <si>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</si>
  <si>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</si>
  <si>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</si>
  <si>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</si>
  <si>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</si>
  <si>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</si>
  <si>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</si>
  <si>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</si>
  <si>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</si>
  <si>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</si>
  <si>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</si>
  <si>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</si>
  <si>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</si>
  <si>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</si>
  <si>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</si>
  <si>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</si>
  <si>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</si>
  <si>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</si>
  <si>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</si>
  <si>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</si>
  <si>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</si>
  <si>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</si>
  <si>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</si>
  <si>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</si>
  <si>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</si>
  <si>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</si>
  <si>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</si>
  <si>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</si>
  <si>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</si>
  <si>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</si>
  <si>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</si>
  <si>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</si>
  <si>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</si>
  <si>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</si>
  <si>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</si>
  <si>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</si>
  <si>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</si>
  <si>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</si>
  <si>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</si>
  <si>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</si>
  <si>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</si>
  <si>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</si>
  <si>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</si>
  <si>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</si>
  <si>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</si>
  <si>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</si>
  <si>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</si>
  <si>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</si>
  <si>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</si>
  <si>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</si>
  <si>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</si>
  <si>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</si>
  <si>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</si>
  <si>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</si>
  <si>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</si>
  <si>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</si>
  <si>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</si>
  <si>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</si>
  <si>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</si>
  <si>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</si>
  <si>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</si>
  <si>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</si>
  <si>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</si>
  <si>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</si>
  <si>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</si>
  <si>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</si>
  <si>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</si>
  <si>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</si>
  <si>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</si>
  <si>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</si>
  <si>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</si>
  <si>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</si>
  <si>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</si>
  <si>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</si>
  <si>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</si>
  <si>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</si>
  <si>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</si>
  <si>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</si>
  <si>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</si>
  <si>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</si>
  <si>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</si>
  <si>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</si>
  <si>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</si>
  <si>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</si>
  <si>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</si>
  <si>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</si>
  <si>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</si>
  <si>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</si>
  <si>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</si>
  <si>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</si>
  <si>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</si>
  <si>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</si>
  <si>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</si>
  <si>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</si>
  <si>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</si>
  <si>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</si>
  <si>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</si>
  <si>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</si>
  <si>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</si>
  <si>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</si>
  <si>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</si>
  <si>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</si>
  <si>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</si>
  <si>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</si>
  <si>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</si>
  <si>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</si>
  <si>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</si>
  <si>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</si>
  <si>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</si>
  <si>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</si>
  <si>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</si>
  <si>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</si>
  <si>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</si>
  <si>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</si>
  <si>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</si>
  <si>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</si>
  <si>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</si>
  <si>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</si>
  <si>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</si>
  <si>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</si>
  <si>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</si>
  <si>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</si>
  <si>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</si>
  <si>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</si>
  <si>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</si>
  <si>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</si>
  <si>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</si>
  <si>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</si>
  <si>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</si>
  <si>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</si>
  <si>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</si>
  <si>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</si>
  <si>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</si>
  <si>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</si>
  <si>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</si>
  <si>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</si>
  <si>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</si>
  <si>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</si>
  <si>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</si>
  <si>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</si>
  <si>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</si>
  <si>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</si>
  <si>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</si>
  <si>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</si>
  <si>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</si>
  <si>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</si>
  <si>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</si>
  <si>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</si>
  <si>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</si>
  <si>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</si>
  <si>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</si>
  <si>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</si>
  <si>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</si>
  <si>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</si>
  <si>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</si>
  <si>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</si>
  <si>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</si>
  <si>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</si>
  <si>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</si>
  <si>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</si>
  <si>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</si>
  <si>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</si>
  <si>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</si>
  <si>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</si>
  <si>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</si>
  <si>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</si>
  <si>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</si>
  <si>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</si>
  <si>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</si>
  <si>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</si>
  <si>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</si>
  <si>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</si>
  <si>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</si>
  <si>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</si>
  <si>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</si>
  <si>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</si>
  <si>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</si>
  <si>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</si>
  <si>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</si>
  <si>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</si>
  <si>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</si>
  <si>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</si>
  <si>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</si>
  <si>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</si>
  <si>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</si>
  <si>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</si>
  <si>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</si>
  <si>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</si>
  <si>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</si>
  <si>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</si>
  <si>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</si>
  <si>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</si>
  <si>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</si>
  <si>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</si>
  <si>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</si>
  <si>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</si>
  <si>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</si>
  <si>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</si>
  <si>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</si>
  <si>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</si>
  <si>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</si>
  <si>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</si>
  <si>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</si>
  <si>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</si>
  <si>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</si>
  <si>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</si>
  <si>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</si>
  <si>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</si>
  <si>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</si>
  <si>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</si>
  <si>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</si>
  <si>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</si>
  <si>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</si>
  <si>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</si>
  <si>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</si>
  <si>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</si>
  <si>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</si>
  <si>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</si>
  <si>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</si>
  <si>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</si>
  <si>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</si>
  <si>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</si>
  <si>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</si>
  <si>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</si>
  <si>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</si>
  <si>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</si>
  <si>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</si>
  <si>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</si>
  <si>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</si>
  <si>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</si>
  <si>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</si>
  <si>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</si>
  <si>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</si>
  <si>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</si>
  <si>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</si>
  <si>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</si>
  <si>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</si>
  <si>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</si>
  <si>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</si>
  <si>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</si>
  <si>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</si>
  <si>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</si>
  <si>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</si>
  <si>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</si>
  <si>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</si>
  <si>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</si>
  <si>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</si>
  <si>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</si>
  <si>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</si>
  <si>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</si>
  <si>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</si>
  <si>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</si>
  <si>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</si>
  <si>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</si>
  <si>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</si>
  <si>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</si>
  <si>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</si>
  <si>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</si>
  <si>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</si>
  <si>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</si>
  <si>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</si>
  <si>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</si>
  <si>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</si>
  <si>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</si>
  <si>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</si>
  <si>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</si>
  <si>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</si>
  <si>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</si>
  <si>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</si>
  <si>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</si>
  <si>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</si>
  <si>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</si>
  <si>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</si>
  <si>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</si>
  <si>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</si>
  <si>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</si>
  <si>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</si>
  <si>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</si>
  <si>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</si>
  <si>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</si>
  <si>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</si>
  <si>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</si>
  <si>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</si>
  <si>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</si>
  <si>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</si>
  <si>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</si>
  <si>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</si>
  <si>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</si>
  <si>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</si>
  <si>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</si>
  <si>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</si>
  <si>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</si>
  <si>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</si>
  <si>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</si>
  <si>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</si>
  <si>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</si>
  <si>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</si>
  <si>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</si>
  <si>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</si>
  <si>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</si>
  <si>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</si>
  <si>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</si>
  <si>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</si>
  <si>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</si>
  <si>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</si>
  <si>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</si>
  <si>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</si>
  <si>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</si>
  <si>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</si>
  <si>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</si>
  <si>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</si>
  <si>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</si>
  <si>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</si>
  <si>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</si>
  <si>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</si>
  <si>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</si>
  <si>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</si>
  <si>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</si>
  <si>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</si>
  <si>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</si>
  <si>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</si>
  <si>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</si>
  <si>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</si>
  <si>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</si>
  <si>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</si>
  <si>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</si>
  <si>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</si>
  <si>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</si>
  <si>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</si>
  <si>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</si>
  <si>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</si>
  <si>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</si>
  <si>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</si>
  <si>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</si>
  <si>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</si>
  <si>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</si>
  <si>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</si>
  <si>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</si>
  <si>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</si>
  <si>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</si>
  <si>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</si>
  <si>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</si>
  <si>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</si>
  <si>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</si>
  <si>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</si>
  <si>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</si>
  <si>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</si>
  <si>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</si>
  <si>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</si>
  <si>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</si>
  <si>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</si>
  <si>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</si>
  <si>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</si>
  <si>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</si>
  <si>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</si>
  <si>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</si>
  <si>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</si>
  <si>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</si>
  <si>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</si>
  <si>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</si>
  <si>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</si>
  <si>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</si>
  <si>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</si>
  <si>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</si>
  <si>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</si>
  <si>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</si>
  <si>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</si>
  <si>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</si>
  <si>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</si>
  <si>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</si>
  <si>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</si>
  <si>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</si>
  <si>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</si>
  <si>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</si>
  <si>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</si>
  <si>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</si>
  <si>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</si>
  <si>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</si>
  <si>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</si>
  <si>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</si>
  <si>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</si>
  <si>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</si>
  <si>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</si>
  <si>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</si>
  <si>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</si>
  <si>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</si>
  <si>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</si>
  <si>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</si>
  <si>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</si>
  <si>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</si>
  <si>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</si>
  <si>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</si>
  <si>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</si>
  <si>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</si>
  <si>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</si>
  <si>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</si>
  <si>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</si>
  <si>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</si>
  <si>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</si>
  <si>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</si>
  <si>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</si>
  <si>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</si>
  <si>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</si>
  <si>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</si>
  <si>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</si>
  <si>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</si>
  <si>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</si>
  <si>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</si>
  <si>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</si>
  <si>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</si>
  <si>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</si>
  <si>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</si>
  <si>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</si>
  <si>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</si>
  <si>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</si>
  <si>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</si>
  <si>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</si>
  <si>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</si>
  <si>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</si>
  <si>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</si>
  <si>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</si>
  <si>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</si>
  <si>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</si>
  <si>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</si>
  <si>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</si>
  <si>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</si>
  <si>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</si>
  <si>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</si>
  <si>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</si>
  <si>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</si>
  <si>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</si>
  <si>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</si>
  <si>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</si>
  <si>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</si>
  <si>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</si>
  <si>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</si>
  <si>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</si>
  <si>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</si>
  <si>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</si>
  <si>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</si>
  <si>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</si>
  <si>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</si>
  <si>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</si>
  <si>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</si>
  <si>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</si>
  <si>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</si>
  <si>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</si>
  <si>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</si>
  <si>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</si>
  <si>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</si>
  <si>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</si>
  <si>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</si>
  <si>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</si>
  <si>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</si>
  <si>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</si>
  <si>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</si>
  <si>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</si>
  <si>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</si>
  <si>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</si>
  <si>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</si>
  <si>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</si>
  <si>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</si>
  <si>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</si>
  <si>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</si>
  <si>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</si>
  <si>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</si>
  <si>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</si>
  <si>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</si>
  <si>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</si>
  <si>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</si>
  <si>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</si>
  <si>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</si>
  <si>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</si>
  <si>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</si>
  <si>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</si>
  <si>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</si>
  <si>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</si>
  <si>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</si>
  <si>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</si>
  <si>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</si>
  <si>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</si>
  <si>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</si>
  <si>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</si>
  <si>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</si>
  <si>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</si>
  <si>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</si>
  <si>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</si>
  <si>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</si>
  <si>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</si>
  <si>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</si>
  <si>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</si>
  <si>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</si>
  <si>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</si>
  <si>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</si>
  <si>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</si>
  <si>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</si>
  <si>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</si>
  <si>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</si>
  <si>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</si>
  <si>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</si>
  <si>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</si>
  <si>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</si>
  <si>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</si>
  <si>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</si>
  <si>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</si>
  <si>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</si>
  <si>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</si>
  <si>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</si>
  <si>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</si>
  <si>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</si>
  <si>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</si>
  <si>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</si>
  <si>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</si>
  <si>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</si>
  <si>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</si>
  <si>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</si>
  <si>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</si>
  <si>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</si>
  <si>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</si>
  <si>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</si>
  <si>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</si>
  <si>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</si>
  <si>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</si>
  <si>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</si>
  <si>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</si>
  <si>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</si>
  <si>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</si>
  <si>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</si>
  <si>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</si>
  <si>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</si>
  <si>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</si>
  <si>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</si>
  <si>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</si>
  <si>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</si>
  <si>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</si>
  <si>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</si>
  <si>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</si>
  <si>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</si>
  <si>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</si>
  <si>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</si>
  <si>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</si>
  <si>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</si>
  <si>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</si>
  <si>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</si>
  <si>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</si>
  <si>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</si>
  <si>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</si>
  <si>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</si>
  <si>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</si>
  <si>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</si>
  <si>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</si>
  <si>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</si>
  <si>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</si>
  <si>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</si>
  <si>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</si>
  <si>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</si>
  <si>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</si>
  <si>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</si>
  <si>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</si>
  <si>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</si>
  <si>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</si>
  <si>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</si>
  <si>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</si>
  <si>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</si>
  <si>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</si>
  <si>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</si>
  <si>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</si>
  <si>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</si>
  <si>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</si>
  <si>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</si>
  <si>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</si>
  <si>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</si>
  <si>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</si>
  <si>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</si>
  <si>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</si>
  <si>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</si>
  <si>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</si>
  <si>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</si>
  <si>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</si>
  <si>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</si>
  <si>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</si>
  <si>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</si>
  <si>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</si>
  <si>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</si>
  <si>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</si>
  <si>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</si>
  <si>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</si>
  <si>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</si>
  <si>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</si>
  <si>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</si>
  <si>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</si>
  <si>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</si>
  <si>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</si>
  <si>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</si>
  <si>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</si>
  <si>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</si>
  <si>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</si>
  <si>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</si>
  <si>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</si>
  <si>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</si>
  <si>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</si>
  <si>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</si>
  <si>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</si>
  <si>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</si>
  <si>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</si>
  <si>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</si>
  <si>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</si>
  <si>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</si>
  <si>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</si>
  <si>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</si>
  <si>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</si>
  <si>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</si>
  <si>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</si>
  <si>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</si>
  <si>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</si>
  <si>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</si>
  <si>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</si>
  <si>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</si>
  <si>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</si>
  <si>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</si>
  <si>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</si>
  <si>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</si>
  <si>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</si>
  <si>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</si>
  <si>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</si>
  <si>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</si>
  <si>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</si>
  <si>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</si>
  <si>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</si>
  <si>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</si>
  <si>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</si>
  <si>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</si>
  <si>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</si>
  <si>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</si>
  <si>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</si>
  <si>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</si>
  <si>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</si>
  <si>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</si>
  <si>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</si>
  <si>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</si>
  <si>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</si>
  <si>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</si>
  <si>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</si>
  <si>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</si>
  <si>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</si>
  <si>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</si>
  <si>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</si>
  <si>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</si>
  <si>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</si>
  <si>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</si>
  <si>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</si>
  <si>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</si>
  <si>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</si>
  <si>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</si>
  <si>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</si>
  <si>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</si>
  <si>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</si>
  <si>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</si>
  <si>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</si>
  <si>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</si>
  <si>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</si>
  <si>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</si>
  <si>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</si>
  <si>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</si>
  <si>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</si>
  <si>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</si>
  <si>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</si>
  <si>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</si>
  <si>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</si>
  <si>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</si>
  <si>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</si>
  <si>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</si>
  <si>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</si>
  <si>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</si>
  <si>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</si>
  <si>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</si>
  <si>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</si>
  <si>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</si>
  <si>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</si>
  <si>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</si>
  <si>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</si>
  <si>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</si>
  <si>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</si>
  <si>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</si>
  <si>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</si>
  <si>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</si>
  <si>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</si>
  <si>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</si>
  <si>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</si>
  <si>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</si>
  <si>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</si>
  <si>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</si>
  <si>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</si>
  <si>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</si>
  <si>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</si>
  <si>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</si>
  <si>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</si>
  <si>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</si>
  <si>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</si>
  <si>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</si>
  <si>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</si>
  <si>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</si>
  <si>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</si>
  <si>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</si>
  <si>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</si>
  <si>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</si>
  <si>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</si>
  <si>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</si>
  <si>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</si>
  <si>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</si>
  <si>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</si>
  <si>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</si>
  <si>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</si>
  <si>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</si>
  <si>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</si>
  <si>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</si>
  <si>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</si>
  <si>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</si>
  <si>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</si>
  <si>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</si>
  <si>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</si>
  <si>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</si>
  <si>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</si>
  <si>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</si>
  <si>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</si>
  <si>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</si>
  <si>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</si>
  <si>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</si>
  <si>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</si>
  <si>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</si>
  <si>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</si>
  <si>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</si>
  <si>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</si>
  <si>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</si>
  <si>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</si>
  <si>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</si>
  <si>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</si>
  <si>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</si>
  <si>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</si>
  <si>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</si>
  <si>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</si>
  <si>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</si>
  <si>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</si>
  <si>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</si>
  <si>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</si>
  <si>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</si>
  <si>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</si>
  <si>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</si>
  <si>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</si>
  <si>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</si>
  <si>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</si>
  <si>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</si>
  <si>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</si>
  <si>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</si>
  <si>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</si>
  <si>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</si>
  <si>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</si>
  <si>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</si>
  <si>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</si>
  <si>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</si>
  <si>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</si>
  <si>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</si>
  <si>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</si>
  <si>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</si>
  <si>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</si>
  <si>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</si>
  <si>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</si>
  <si>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</si>
  <si>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</si>
  <si>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</si>
  <si>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</si>
  <si>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</si>
  <si>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</si>
  <si>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</si>
  <si>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</si>
  <si>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</si>
  <si>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</si>
  <si>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</si>
  <si>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</si>
  <si>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</si>
  <si>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</si>
  <si>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</si>
  <si>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</si>
  <si>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</si>
  <si>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</si>
  <si>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</si>
  <si>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</si>
  <si>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</si>
  <si>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</si>
  <si>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</si>
  <si>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</si>
  <si>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</si>
  <si>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</si>
  <si>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</si>
  <si>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</si>
  <si>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</si>
  <si>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</si>
  <si>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</si>
  <si>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</si>
  <si>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</si>
  <si>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</si>
  <si>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</si>
  <si>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</si>
  <si>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</si>
  <si>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</si>
  <si>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</si>
  <si>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</si>
  <si>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</si>
  <si>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</si>
  <si>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</si>
  <si>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</si>
  <si>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</si>
  <si>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</si>
  <si>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</si>
  <si>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</si>
  <si>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</si>
  <si>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</si>
  <si>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</si>
  <si>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</si>
  <si>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</si>
  <si>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</si>
  <si>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</si>
  <si>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</si>
  <si>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</si>
  <si>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</si>
  <si>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</si>
  <si>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</si>
  <si>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</si>
  <si>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</si>
  <si>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</si>
  <si>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</si>
  <si>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</si>
  <si>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</si>
  <si>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</si>
  <si>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</si>
  <si>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</si>
  <si>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</si>
  <si>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</si>
  <si>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</si>
  <si>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</si>
  <si>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</si>
  <si>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</si>
  <si>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</si>
  <si>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</si>
  <si>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</si>
  <si>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</si>
  <si>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</si>
  <si>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</si>
  <si>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</si>
  <si>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</si>
  <si>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</si>
  <si>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</si>
  <si>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</si>
  <si>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</si>
  <si>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</si>
  <si>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</si>
  <si>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</si>
  <si>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</si>
  <si>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</si>
  <si>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</si>
  <si>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</si>
  <si>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</si>
  <si>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</si>
  <si>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</si>
  <si>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</si>
  <si>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</si>
  <si>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</si>
  <si>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</si>
  <si>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</si>
  <si>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</si>
  <si>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</si>
  <si>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</si>
  <si>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</si>
  <si>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</si>
  <si>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</si>
  <si>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</si>
  <si>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</si>
  <si>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</si>
  <si>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</si>
  <si>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</si>
  <si>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</si>
  <si>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</si>
  <si>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</si>
  <si>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</si>
  <si>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</si>
  <si>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</si>
  <si>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</si>
  <si>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</si>
  <si>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</si>
  <si>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</si>
  <si>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</si>
  <si>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</si>
  <si>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</si>
  <si>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</si>
  <si>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</si>
  <si>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</si>
  <si>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</si>
  <si>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</si>
  <si>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</si>
  <si>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</si>
  <si>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</si>
  <si>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</si>
  <si>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</si>
  <si>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</si>
  <si>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</si>
  <si>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</si>
  <si>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</si>
  <si>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</si>
  <si>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</si>
  <si>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</si>
  <si>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</si>
  <si>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</si>
  <si>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</si>
  <si>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</si>
  <si>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</si>
  <si>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</si>
  <si>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</si>
  <si>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</si>
  <si>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</si>
  <si>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</si>
  <si>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</si>
  <si>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</si>
  <si>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</si>
  <si>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</si>
  <si>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</si>
  <si>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</si>
  <si>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</si>
  <si>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</si>
  <si>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</si>
  <si>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</si>
  <si>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</si>
  <si>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</si>
  <si>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</si>
  <si>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</si>
  <si>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</si>
  <si>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</si>
  <si>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</si>
  <si>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</si>
  <si>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</si>
  <si>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</si>
  <si>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</si>
  <si>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</si>
  <si>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</si>
  <si>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</si>
  <si>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</si>
  <si>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</si>
  <si>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</si>
  <si>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</si>
  <si>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</si>
  <si>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</si>
  <si>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</si>
  <si>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</si>
  <si>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</si>
  <si>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</si>
  <si>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</si>
  <si>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</si>
  <si>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</si>
  <si>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</si>
  <si>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</si>
  <si>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</si>
  <si>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</si>
  <si>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</si>
  <si>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</si>
  <si>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</si>
  <si>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</si>
  <si>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</si>
  <si>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</si>
  <si>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</si>
  <si>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</si>
  <si>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</si>
  <si>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</si>
  <si>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</si>
  <si>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</si>
  <si>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</si>
  <si>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</si>
  <si>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</si>
  <si>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</si>
  <si>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</si>
  <si>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</si>
  <si>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</si>
  <si>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</si>
  <si>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</si>
  <si>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</si>
  <si>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</si>
  <si>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</si>
  <si>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</si>
  <si>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</si>
  <si>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</si>
  <si>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</si>
  <si>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</si>
  <si>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</si>
  <si>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</si>
  <si>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</si>
  <si>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</si>
  <si>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</si>
  <si>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</si>
  <si>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</si>
  <si>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</si>
  <si>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</si>
  <si>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</si>
  <si>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</si>
  <si>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</si>
  <si>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</si>
  <si>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</si>
  <si>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</si>
  <si>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</si>
  <si>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</si>
  <si>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</si>
  <si>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</si>
  <si>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</si>
  <si>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</si>
  <si>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</si>
  <si>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</si>
  <si>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</si>
  <si>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</si>
  <si>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</si>
  <si>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</si>
  <si>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</si>
  <si>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</si>
  <si>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</si>
  <si>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</si>
  <si>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</si>
  <si>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</si>
  <si>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</si>
  <si>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</si>
  <si>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</si>
  <si>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</si>
  <si>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</si>
  <si>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</si>
  <si>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</si>
  <si>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</si>
  <si>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</si>
  <si>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</si>
  <si>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</si>
  <si>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</si>
  <si>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</si>
  <si>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</si>
  <si>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</si>
  <si>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</si>
  <si>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</si>
  <si>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</si>
  <si>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</si>
  <si>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</si>
  <si>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</si>
  <si>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</si>
  <si>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</si>
  <si>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</si>
  <si>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</si>
  <si>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</si>
  <si>
    <t>08 2 00 Э6852</t>
  </si>
  <si>
    <t>67 0  00 00000</t>
  </si>
  <si>
    <t>67 0  00 71400</t>
  </si>
  <si>
    <t>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</si>
  <si>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08 1 Е2 00000</t>
  </si>
  <si>
    <t>08 1 Е2 51712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</si>
  <si>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</si>
  <si>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Национальный проект "Образование" Федеральный прпоект "Успех каждого ребенка"</t>
  </si>
  <si>
    <t>08 3 00 S6910</t>
  </si>
  <si>
    <t>08 2 E2 50981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</si>
  <si>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реализацию мероприятий по содействию трудоустройству несовершеннолетних граждан на территории Архангельской области</t>
  </si>
  <si>
    <t>96 0 00 81117</t>
  </si>
  <si>
    <t>Кредиторская задолженность ликвидированных МО</t>
  </si>
  <si>
    <t>15 0 00 88861</t>
  </si>
  <si>
    <t>Ремонт, реконструкция, благоустройство и установка памятников, обелисков, мемориальных досок</t>
  </si>
  <si>
    <t>22 0 00 86642</t>
  </si>
  <si>
    <t>02 0 0388890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</si>
  <si>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 за счет средств местного бюджета</t>
  </si>
  <si>
    <t>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</si>
  <si>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</si>
  <si>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области)</t>
  </si>
  <si>
    <t xml:space="preserve">Получение технических условий на вынос сетей связи для разработки технико-ценового аудита обоснования инвестиций для строительства школы  на 860 мест в п.Октябрьский </t>
  </si>
  <si>
    <t>07 0 00 88294</t>
  </si>
  <si>
    <t>04 0 00 88913</t>
  </si>
  <si>
    <t>Монтаж ВЛ-0,4кВт уличного освещения на ул.Просторная п.Октябрьский</t>
  </si>
  <si>
    <t>04 0 00 83174</t>
  </si>
  <si>
    <t>26 0 00 88861</t>
  </si>
  <si>
    <t>к  решению сессии первого созыва Собрания депутатов № 253 от 24 мая 2024 года</t>
  </si>
  <si>
    <t>к  решению сессии первого созыва Собрания депутатов № 253      от 24 мая 2024 года</t>
  </si>
  <si>
    <t>12 0 96 Э8160</t>
  </si>
  <si>
    <t>Реализация мероприятий по социально-экономическому развитию (Техническое оснащение нового социокультурного центра расположенного по адресу: Архангельская область Устьянский район пос.Квазеньга ул.Центральная, д.1)</t>
  </si>
  <si>
    <t>Реализация мероприятий по социально-экономическому развитию (Капитальный ремонт образовательных организаций (капитальный ремонт здания муниципального бюджетного общеобразовательного учреждения "Бестужевская средняя общеобразовательная школа" филиал детский сад "Светлячок") с.Бестужево</t>
  </si>
  <si>
    <t>08 2 81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</si>
  <si>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"Чебурашка" пос.Богдановский</t>
  </si>
  <si>
    <t>08 2 84 Э8160</t>
  </si>
  <si>
    <t>08 2 85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</si>
  <si>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"Березка", с.Березник)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</si>
  <si>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 структурное подразделение детский сад "Земляничка", пос.Октябрьский</t>
  </si>
  <si>
    <t>08 2 87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</si>
  <si>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с.Березник)</t>
  </si>
  <si>
    <t>08 2 82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</si>
  <si>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филиал "Едемская основная общеобразовательная школа", дер.Едьма))</t>
  </si>
  <si>
    <t>08 2 83 Э8160</t>
  </si>
  <si>
    <t>Реализация мероприятий по социально-экономическому развитию (Приобретение и установка спортивного оборудования для муниципального  бюджетного общеобразовательного учреждения «Ульяновская средняя общеобразовательная школа», дер.Ульяновская)</t>
  </si>
  <si>
    <t>08 2 95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</si>
  <si>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№2",пос.Октябрьский)</t>
  </si>
  <si>
    <t>08 2 86 Э8160</t>
  </si>
  <si>
    <t>Реализация мероприятий по социально-экономическому развитию (Текущий ремонт административных помещений в здании, находящихся в муниципальной собственности, расположенном по адресу:раб.пос.Октябрьский, ул.Комсомольская, д.7)</t>
  </si>
  <si>
    <t>21 0 94 Э8160</t>
  </si>
  <si>
    <t>Поддержка деятельности добровольных пожарных дружин</t>
  </si>
  <si>
    <t>Реализация мероприятий по социально-экономическому развитию (Проведение обследования всех многоквартирных домов на территории Устьянского муниципального округа)</t>
  </si>
  <si>
    <t>Реализация мероприятий по социально-экономическому развитию (Выполнение работ по разработке обоснования инвестиций на строительство пяти многоквартрных домов в пос.Октябрьский)</t>
  </si>
  <si>
    <t>07 0 92 Э8160</t>
  </si>
  <si>
    <t>07 0 93 Э8160</t>
  </si>
  <si>
    <t xml:space="preserve"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</si>
  <si>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</t>
  </si>
  <si>
    <t>Ремонт, реконструкция, благоустройство и установка памятников, обелисков, мемориалов, памятных досок</t>
  </si>
  <si>
    <t>26 0 00 Ж4420</t>
  </si>
  <si>
    <t>Реализация мероприятий по социально-экономическому развитию (Обустройство детской спортивной площадки в дер.Бережная Бестужевской сельской территории)</t>
  </si>
  <si>
    <t>26 0 88 Э8160</t>
  </si>
  <si>
    <t>26 0 91 Э8160</t>
  </si>
  <si>
    <t>Реализация мероприятий по социально-экономическому развитию (Мероприятия по уничтожению борщевика Сосновского на территории Устьянского муниципального округа)</t>
  </si>
  <si>
    <t>Реализация мероприятий по социально-экономическому развитию (Капитальный ремонт металлических контейнеров для сбора твердых коммунальных отходов на территории Устьянского муниципального округа)</t>
  </si>
  <si>
    <t>11 0 89 Э8160</t>
  </si>
  <si>
    <t>Реализация мероприятий по социально-экономическому развитию (Создание мест (площадок) накопления твердых коммунальных отходов на кладбище в дер.Тарасонаволоцкая)</t>
  </si>
  <si>
    <t>11 0 90 Э8160</t>
  </si>
  <si>
    <t>Ремонт децентрализованных источников на территории Устьянского муниципального округа</t>
  </si>
  <si>
    <t>Сокращение дотации на поддержку мер по обеспечению сбалансированности местных бюджетов</t>
  </si>
  <si>
    <t>96 0 00 81118</t>
  </si>
  <si>
    <t>Разработка сметного локального расчета для проведения капитального ремонта сетей теплоснабжения</t>
  </si>
  <si>
    <t>22 0 00 87160</t>
  </si>
  <si>
    <t>Проведение строительного контроля МБОУ "Малодорская СОШ" при выполнении работ по капитальному ремонту здания</t>
  </si>
  <si>
    <t>Приложение №1</t>
  </si>
  <si>
    <t>к  решению сессии первого созыва Собрания депутатов № ----- от 27 июня 2024 года</t>
  </si>
  <si>
    <t>Приложение №2</t>
  </si>
  <si>
    <t>к  решению сессии первого созыва Собрания депутатов № ------      от 27 июня 2024 года</t>
  </si>
  <si>
    <t>Приложение № 3</t>
  </si>
  <si>
    <t>к  решению сессии первого созыва Собрания депутатов № --- от 27 июня 2024 года</t>
  </si>
  <si>
    <t>к  решению сессии первого созыва Собрания депутатов № 269 от 21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</si>
</sst>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4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1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5"/>
  <sheetViews>
    <sheetView tabSelected="1" view="pageBreakPreview" topLeftCell="A11" zoomScaleSheetLayoutView="100" workbookViewId="0">
      <selection activeCell="F14" sqref="F14:H14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80" t="s">
        <v>859</v>
      </c>
      <c r="G1" s="380"/>
      <c r="H1" s="380"/>
      <c r="I1" s="380"/>
      <c r="J1" s="380"/>
      <c r="K1" s="380"/>
    </row>
    <row r="2" spans="2:11" customFormat="1" ht="33" hidden="1" customHeight="1" x14ac:dyDescent="0.2">
      <c r="B2" s="62"/>
      <c r="C2" s="257"/>
      <c r="D2" s="65"/>
      <c r="E2" s="65"/>
      <c r="F2" s="380" t="s">
        <v>955</v>
      </c>
      <c r="G2" s="380"/>
      <c r="H2" s="94"/>
      <c r="I2" s="94"/>
      <c r="J2" s="96"/>
    </row>
    <row r="3" spans="2:11" customFormat="1" ht="19.5" hidden="1" customHeight="1" x14ac:dyDescent="0.2">
      <c r="B3" s="62"/>
      <c r="C3" s="65"/>
      <c r="D3" s="65"/>
      <c r="E3" s="65"/>
      <c r="F3" s="380" t="s">
        <v>859</v>
      </c>
      <c r="G3" s="380"/>
      <c r="H3" s="380"/>
      <c r="I3" s="380"/>
      <c r="J3" s="380"/>
      <c r="K3" s="380"/>
    </row>
    <row r="4" spans="2:11" customFormat="1" ht="33" hidden="1" customHeight="1" x14ac:dyDescent="0.2">
      <c r="B4" s="62"/>
      <c r="C4" s="225"/>
      <c r="D4" s="65"/>
      <c r="E4" s="65"/>
      <c r="F4" s="380" t="s">
        <v>925</v>
      </c>
      <c r="G4" s="380"/>
      <c r="H4" s="94"/>
      <c r="I4" s="94"/>
      <c r="J4" s="96"/>
    </row>
    <row r="5" spans="2:11" customFormat="1" ht="19.5" hidden="1" customHeight="1" x14ac:dyDescent="0.2">
      <c r="B5" s="62"/>
      <c r="C5" s="65"/>
      <c r="D5" s="65"/>
      <c r="E5" s="65"/>
      <c r="F5" s="380" t="s">
        <v>859</v>
      </c>
      <c r="G5" s="380"/>
      <c r="H5" s="380"/>
      <c r="I5" s="380"/>
      <c r="J5" s="380"/>
      <c r="K5" s="380"/>
    </row>
    <row r="6" spans="2:11" customFormat="1" ht="33" hidden="1" customHeight="1" x14ac:dyDescent="0.2">
      <c r="B6" s="62"/>
      <c r="C6" s="224"/>
      <c r="D6" s="65"/>
      <c r="E6" s="65"/>
      <c r="F6" s="380" t="s">
        <v>906</v>
      </c>
      <c r="G6" s="380"/>
      <c r="H6" s="94"/>
      <c r="I6" s="94"/>
      <c r="J6" s="96"/>
    </row>
    <row r="7" spans="2:11" customFormat="1" ht="19.5" hidden="1" customHeight="1" x14ac:dyDescent="0.2">
      <c r="B7" s="62"/>
      <c r="C7" s="65"/>
      <c r="D7" s="65"/>
      <c r="E7" s="65"/>
      <c r="F7" s="380" t="s">
        <v>859</v>
      </c>
      <c r="G7" s="380"/>
      <c r="H7" s="380"/>
      <c r="I7" s="380"/>
      <c r="J7" s="380"/>
      <c r="K7" s="380"/>
    </row>
    <row r="8" spans="2:11" customFormat="1" ht="33" hidden="1" customHeight="1" x14ac:dyDescent="0.2">
      <c r="B8" s="62"/>
      <c r="C8" s="223"/>
      <c r="D8" s="65"/>
      <c r="E8" s="65"/>
      <c r="F8" s="380" t="s">
        <v>891</v>
      </c>
      <c r="G8" s="380"/>
      <c r="H8" s="94"/>
      <c r="I8" s="94"/>
      <c r="J8" s="96"/>
    </row>
    <row r="9" spans="2:11" customFormat="1" ht="19.5" hidden="1" customHeight="1" x14ac:dyDescent="0.2">
      <c r="B9" s="62"/>
      <c r="C9" s="65"/>
      <c r="D9" s="65"/>
      <c r="E9" s="65"/>
      <c r="F9" s="380" t="s">
        <v>859</v>
      </c>
      <c r="G9" s="380"/>
      <c r="H9" s="380"/>
      <c r="I9" s="380"/>
      <c r="J9" s="380"/>
      <c r="K9" s="380"/>
    </row>
    <row r="10" spans="2:11" customFormat="1" ht="33" hidden="1" customHeight="1" x14ac:dyDescent="0.2">
      <c r="B10" s="62"/>
      <c r="C10" s="164"/>
      <c r="D10" s="65"/>
      <c r="E10" s="65"/>
      <c r="F10" s="380" t="s">
        <v>877</v>
      </c>
      <c r="G10" s="380"/>
      <c r="H10" s="94"/>
      <c r="I10" s="94"/>
      <c r="J10" s="96"/>
    </row>
    <row r="11" spans="2:11" customFormat="1" ht="33" customHeight="1" x14ac:dyDescent="0.2">
      <c r="B11" s="62"/>
      <c r="C11" s="364"/>
      <c r="D11" s="65"/>
      <c r="E11" s="65"/>
      <c r="F11" s="380" t="s">
        <v>1624</v>
      </c>
      <c r="G11" s="381"/>
      <c r="H11" s="381"/>
      <c r="I11" s="94"/>
      <c r="J11" s="96"/>
    </row>
    <row r="12" spans="2:11" customFormat="1" ht="33" customHeight="1" x14ac:dyDescent="0.2">
      <c r="B12" s="62"/>
      <c r="C12" s="364"/>
      <c r="D12" s="65"/>
      <c r="E12" s="65"/>
      <c r="F12" s="380" t="s">
        <v>1625</v>
      </c>
      <c r="G12" s="381"/>
      <c r="H12" s="381"/>
      <c r="I12" s="94"/>
      <c r="J12" s="96"/>
    </row>
    <row r="13" spans="2:11" customFormat="1" ht="33" customHeight="1" x14ac:dyDescent="0.2">
      <c r="B13" s="62"/>
      <c r="C13" s="364"/>
      <c r="D13" s="65"/>
      <c r="E13" s="65"/>
      <c r="F13" s="380" t="s">
        <v>1436</v>
      </c>
      <c r="G13" s="381"/>
      <c r="H13" s="381"/>
      <c r="I13" s="94"/>
      <c r="J13" s="96"/>
    </row>
    <row r="14" spans="2:11" customFormat="1" ht="33" customHeight="1" x14ac:dyDescent="0.2">
      <c r="B14" s="62"/>
      <c r="C14" s="364"/>
      <c r="D14" s="65"/>
      <c r="E14" s="65"/>
      <c r="F14" s="380" t="s">
        <v>1630</v>
      </c>
      <c r="G14" s="381"/>
      <c r="H14" s="381"/>
      <c r="I14" s="94"/>
      <c r="J14" s="96"/>
    </row>
    <row r="15" spans="2:11" customFormat="1" ht="24.6" customHeight="1" x14ac:dyDescent="0.2">
      <c r="B15" s="62"/>
      <c r="C15" s="364"/>
      <c r="D15" s="65"/>
      <c r="E15" s="65"/>
      <c r="F15" s="380" t="s">
        <v>1436</v>
      </c>
      <c r="G15" s="380"/>
      <c r="H15" s="94"/>
      <c r="I15" s="94"/>
      <c r="J15" s="96"/>
    </row>
    <row r="16" spans="2:11" customFormat="1" ht="32.25" customHeight="1" x14ac:dyDescent="0.2">
      <c r="B16" s="62"/>
      <c r="C16" s="364"/>
      <c r="D16" s="65"/>
      <c r="E16" s="65"/>
      <c r="F16" s="380" t="s">
        <v>1579</v>
      </c>
      <c r="G16" s="381"/>
      <c r="H16" s="381"/>
      <c r="I16" s="94"/>
      <c r="J16" s="96"/>
    </row>
    <row r="17" spans="2:10" customFormat="1" ht="24.6" customHeight="1" x14ac:dyDescent="0.2">
      <c r="B17" s="62"/>
      <c r="C17" s="364"/>
      <c r="D17" s="65"/>
      <c r="E17" s="65"/>
      <c r="F17" s="380" t="s">
        <v>1436</v>
      </c>
      <c r="G17" s="380"/>
      <c r="H17" s="94"/>
      <c r="I17" s="94"/>
      <c r="J17" s="96"/>
    </row>
    <row r="18" spans="2:10" customFormat="1" ht="32.25" customHeight="1" x14ac:dyDescent="0.2">
      <c r="B18" s="62"/>
      <c r="C18" s="364"/>
      <c r="D18" s="65"/>
      <c r="E18" s="65"/>
      <c r="F18" s="380" t="s">
        <v>1550</v>
      </c>
      <c r="G18" s="381"/>
      <c r="H18" s="381"/>
      <c r="I18" s="94"/>
      <c r="J18" s="96"/>
    </row>
    <row r="19" spans="2:10" customFormat="1" ht="24.6" customHeight="1" x14ac:dyDescent="0.2">
      <c r="B19" s="62"/>
      <c r="C19" s="364"/>
      <c r="D19" s="65"/>
      <c r="E19" s="65"/>
      <c r="F19" s="380" t="s">
        <v>1436</v>
      </c>
      <c r="G19" s="380"/>
      <c r="H19" s="94"/>
      <c r="I19" s="94"/>
      <c r="J19" s="96"/>
    </row>
    <row r="20" spans="2:10" customFormat="1" ht="32.25" customHeight="1" x14ac:dyDescent="0.2">
      <c r="B20" s="62"/>
      <c r="C20" s="364"/>
      <c r="D20" s="65"/>
      <c r="E20" s="65"/>
      <c r="F20" s="380" t="s">
        <v>1496</v>
      </c>
      <c r="G20" s="381"/>
      <c r="H20" s="381"/>
      <c r="I20" s="94"/>
      <c r="J20" s="96"/>
    </row>
    <row r="21" spans="2:10" customFormat="1" ht="24.6" customHeight="1" x14ac:dyDescent="0.2">
      <c r="B21" s="62"/>
      <c r="C21" s="362"/>
      <c r="D21" s="65"/>
      <c r="E21" s="65"/>
      <c r="F21" s="380" t="s">
        <v>1436</v>
      </c>
      <c r="G21" s="380"/>
      <c r="H21" s="94"/>
      <c r="I21" s="94"/>
      <c r="J21" s="96"/>
    </row>
    <row r="22" spans="2:10" customFormat="1" ht="32.25" customHeight="1" x14ac:dyDescent="0.2">
      <c r="B22" s="62"/>
      <c r="C22" s="362"/>
      <c r="D22" s="65"/>
      <c r="E22" s="65"/>
      <c r="F22" s="380" t="s">
        <v>1447</v>
      </c>
      <c r="G22" s="381"/>
      <c r="H22" s="381"/>
      <c r="I22" s="94"/>
      <c r="J22" s="96"/>
    </row>
    <row r="23" spans="2:10" customFormat="1" ht="24.6" customHeight="1" x14ac:dyDescent="0.2">
      <c r="B23" s="62"/>
      <c r="C23" s="334"/>
      <c r="D23" s="65"/>
      <c r="E23" s="65"/>
      <c r="F23" s="380" t="s">
        <v>1436</v>
      </c>
      <c r="G23" s="380"/>
      <c r="H23" s="94"/>
      <c r="I23" s="94"/>
      <c r="J23" s="96"/>
    </row>
    <row r="24" spans="2:10" customFormat="1" ht="32.25" customHeight="1" x14ac:dyDescent="0.2">
      <c r="B24" s="62"/>
      <c r="C24" s="334"/>
      <c r="D24" s="65"/>
      <c r="E24" s="65"/>
      <c r="F24" s="380" t="s">
        <v>1440</v>
      </c>
      <c r="G24" s="381"/>
      <c r="H24" s="381"/>
      <c r="I24" s="94"/>
      <c r="J24" s="96"/>
    </row>
    <row r="25" spans="2:10" s="61" customFormat="1" ht="51" customHeight="1" x14ac:dyDescent="0.2">
      <c r="B25" s="384" t="s">
        <v>1398</v>
      </c>
      <c r="C25" s="384"/>
      <c r="D25" s="384"/>
      <c r="E25" s="384"/>
      <c r="F25" s="384"/>
      <c r="G25" s="385"/>
      <c r="H25" s="385"/>
    </row>
    <row r="26" spans="2:10" s="61" customFormat="1" ht="16.5" customHeight="1" x14ac:dyDescent="0.2">
      <c r="B26" s="382" t="s">
        <v>9</v>
      </c>
      <c r="C26" s="95"/>
      <c r="D26" s="386" t="s">
        <v>11</v>
      </c>
      <c r="E26" s="386" t="s">
        <v>12</v>
      </c>
      <c r="F26" s="388" t="s">
        <v>335</v>
      </c>
      <c r="G26" s="382"/>
      <c r="H26" s="382"/>
    </row>
    <row r="27" spans="2:10" s="3" customFormat="1" ht="12.75" customHeight="1" x14ac:dyDescent="0.2">
      <c r="B27" s="383"/>
      <c r="C27" s="386" t="s">
        <v>10</v>
      </c>
      <c r="D27" s="383"/>
      <c r="E27" s="383"/>
      <c r="F27" s="387" t="s">
        <v>807</v>
      </c>
      <c r="G27" s="387" t="s">
        <v>1018</v>
      </c>
      <c r="H27" s="387" t="s">
        <v>1397</v>
      </c>
      <c r="I27" s="62"/>
      <c r="J27" s="62"/>
    </row>
    <row r="28" spans="2:10" s="3" customFormat="1" ht="35.25" customHeight="1" x14ac:dyDescent="0.2">
      <c r="B28" s="383"/>
      <c r="C28" s="386"/>
      <c r="D28" s="383"/>
      <c r="E28" s="383"/>
      <c r="F28" s="387"/>
      <c r="G28" s="387"/>
      <c r="H28" s="387"/>
      <c r="I28" s="62"/>
      <c r="J28" s="62"/>
    </row>
    <row r="29" spans="2:10" s="3" customFormat="1" x14ac:dyDescent="0.2">
      <c r="B29" s="97">
        <v>1</v>
      </c>
      <c r="C29" s="97">
        <v>2</v>
      </c>
      <c r="D29" s="97">
        <v>2</v>
      </c>
      <c r="E29" s="97">
        <v>3</v>
      </c>
      <c r="F29" s="98">
        <v>4</v>
      </c>
      <c r="G29" s="98">
        <v>5</v>
      </c>
      <c r="H29" s="98">
        <v>6</v>
      </c>
      <c r="I29" s="62"/>
      <c r="J29" s="62"/>
    </row>
    <row r="30" spans="2:10" ht="16.5" x14ac:dyDescent="0.2">
      <c r="B30" s="68"/>
      <c r="C30" s="68"/>
      <c r="D30" s="68"/>
      <c r="E30" s="68"/>
      <c r="F30" s="68"/>
      <c r="G30" s="68"/>
      <c r="H30" s="68"/>
    </row>
    <row r="31" spans="2:10" s="3" customFormat="1" x14ac:dyDescent="0.2">
      <c r="B31" s="5" t="s">
        <v>15</v>
      </c>
      <c r="C31" s="45">
        <v>793</v>
      </c>
      <c r="D31" s="7" t="s">
        <v>16</v>
      </c>
      <c r="E31" s="7"/>
      <c r="F31" s="38">
        <f>F32+F33+F34+F36+F38+F39+F35+F37</f>
        <v>195484716.53000003</v>
      </c>
      <c r="G31" s="38">
        <f t="shared" ref="G31:H31" si="0">G32+G33+G34+G36+G38+G39+G35+G37</f>
        <v>188944563.46000001</v>
      </c>
      <c r="H31" s="38">
        <f t="shared" si="0"/>
        <v>189461826.83000001</v>
      </c>
      <c r="I31" s="63">
        <f>'прил 4'!G578+'прил 4'!G1527+'прил 4'!G1601+'прил 4'!G3146</f>
        <v>192198723.53000003</v>
      </c>
      <c r="J31" s="62"/>
    </row>
    <row r="32" spans="2:10" s="3" customFormat="1" ht="25.5" x14ac:dyDescent="0.2">
      <c r="B32" s="53" t="s">
        <v>292</v>
      </c>
      <c r="C32" s="78">
        <v>793</v>
      </c>
      <c r="D32" s="10" t="s">
        <v>16</v>
      </c>
      <c r="E32" s="10" t="s">
        <v>25</v>
      </c>
      <c r="F32" s="27">
        <f>'прил 4'!G1602</f>
        <v>2637355</v>
      </c>
      <c r="G32" s="27">
        <f>'прил 4'!H1602</f>
        <v>2637355</v>
      </c>
      <c r="H32" s="27">
        <f>'прил 4'!I1602</f>
        <v>2637355</v>
      </c>
      <c r="I32" s="62"/>
      <c r="J32" s="62"/>
    </row>
    <row r="33" spans="2:11" s="3" customFormat="1" ht="38.25" x14ac:dyDescent="0.2">
      <c r="B33" s="51" t="s">
        <v>329</v>
      </c>
      <c r="C33" s="78">
        <v>794</v>
      </c>
      <c r="D33" s="52" t="s">
        <v>16</v>
      </c>
      <c r="E33" s="52" t="s">
        <v>66</v>
      </c>
      <c r="F33" s="27">
        <f>'прил 4'!G3147</f>
        <v>4830554</v>
      </c>
      <c r="G33" s="27">
        <f>'прил 4'!H3147</f>
        <v>4846719</v>
      </c>
      <c r="H33" s="27">
        <f>'прил 4'!I3147</f>
        <v>4846719</v>
      </c>
      <c r="I33" s="62"/>
      <c r="J33" s="62"/>
    </row>
    <row r="34" spans="2:11" s="3" customFormat="1" ht="38.25" x14ac:dyDescent="0.2">
      <c r="B34" s="53" t="s">
        <v>71</v>
      </c>
      <c r="C34" s="78">
        <v>793</v>
      </c>
      <c r="D34" s="10" t="s">
        <v>16</v>
      </c>
      <c r="E34" s="10" t="s">
        <v>51</v>
      </c>
      <c r="F34" s="27">
        <f>'прил 4'!G579+'прил 4'!G1528+'прил 4'!G1617+'прил 4'!G3597</f>
        <v>122268968.11999999</v>
      </c>
      <c r="G34" s="27">
        <f>'прил 4'!H579+'прил 4'!H1528+'прил 4'!H1617+'прил 4'!H3597</f>
        <v>121887595.06</v>
      </c>
      <c r="H34" s="27">
        <f>'прил 4'!I579+'прил 4'!I1528+'прил 4'!I1617+'прил 4'!I3597</f>
        <v>122265809.90000001</v>
      </c>
      <c r="I34" s="62"/>
      <c r="J34" s="62"/>
    </row>
    <row r="35" spans="2:11" s="3" customFormat="1" x14ac:dyDescent="0.2">
      <c r="B35" s="16" t="s">
        <v>255</v>
      </c>
      <c r="C35" s="78"/>
      <c r="D35" s="10" t="s">
        <v>16</v>
      </c>
      <c r="E35" s="10" t="s">
        <v>155</v>
      </c>
      <c r="F35" s="25">
        <f>'прил 4'!G1682</f>
        <v>5186.05</v>
      </c>
      <c r="G35" s="25">
        <f>'прил 4'!H1682</f>
        <v>5385.9</v>
      </c>
      <c r="H35" s="25">
        <f>'прил 4'!I1682</f>
        <v>131003.96</v>
      </c>
      <c r="I35" s="62"/>
      <c r="J35" s="62"/>
    </row>
    <row r="36" spans="2:11" s="3" customFormat="1" ht="25.5" x14ac:dyDescent="0.2">
      <c r="B36" s="53" t="s">
        <v>144</v>
      </c>
      <c r="C36" s="45">
        <v>792</v>
      </c>
      <c r="D36" s="10" t="s">
        <v>16</v>
      </c>
      <c r="E36" s="10" t="s">
        <v>145</v>
      </c>
      <c r="F36" s="25">
        <f>'прил 4'!G1535+'прил 4'!G3581</f>
        <v>19393356.5</v>
      </c>
      <c r="G36" s="25">
        <f>'прил 4'!H1535+'прил 4'!H3581</f>
        <v>19390656.5</v>
      </c>
      <c r="H36" s="25">
        <f>'прил 4'!I1535+'прил 4'!I3581</f>
        <v>19390656.5</v>
      </c>
      <c r="I36" s="62"/>
      <c r="J36" s="62"/>
    </row>
    <row r="37" spans="2:11" s="3" customFormat="1" hidden="1" x14ac:dyDescent="0.2">
      <c r="B37" s="53" t="s">
        <v>717</v>
      </c>
      <c r="C37" s="45"/>
      <c r="D37" s="10" t="s">
        <v>16</v>
      </c>
      <c r="E37" s="10" t="s">
        <v>23</v>
      </c>
      <c r="F37" s="25">
        <f>'прил 4'!G1687</f>
        <v>0</v>
      </c>
      <c r="G37" s="25">
        <f>'прил 4'!H1687</f>
        <v>0</v>
      </c>
      <c r="H37" s="25">
        <f>'прил 4'!I1687</f>
        <v>0</v>
      </c>
      <c r="I37" s="62"/>
      <c r="J37" s="62"/>
    </row>
    <row r="38" spans="2:11" s="3" customFormat="1" x14ac:dyDescent="0.2">
      <c r="B38" s="51" t="s">
        <v>303</v>
      </c>
      <c r="C38" s="78">
        <v>793</v>
      </c>
      <c r="D38" s="52" t="s">
        <v>16</v>
      </c>
      <c r="E38" s="52" t="s">
        <v>68</v>
      </c>
      <c r="F38" s="27">
        <f>'прил 4'!G1692</f>
        <v>757000</v>
      </c>
      <c r="G38" s="27">
        <f>'прил 4'!H1692</f>
        <v>1000000</v>
      </c>
      <c r="H38" s="27">
        <f>'прил 4'!I1692</f>
        <v>1000000</v>
      </c>
      <c r="I38" s="62"/>
      <c r="J38" s="62"/>
    </row>
    <row r="39" spans="2:11" s="3" customFormat="1" x14ac:dyDescent="0.2">
      <c r="B39" s="9" t="s">
        <v>19</v>
      </c>
      <c r="C39" s="78">
        <v>793</v>
      </c>
      <c r="D39" s="10" t="s">
        <v>16</v>
      </c>
      <c r="E39" s="10" t="s">
        <v>20</v>
      </c>
      <c r="F39" s="27">
        <f>'прил 4'!G1697+'прил 4'!G588+'прил 4'!G1545+'прил 4'!G687+'прил 4'!G3176+'прил 4'!G3483+'прил 4'!G32</f>
        <v>45592296.860000007</v>
      </c>
      <c r="G39" s="27">
        <f>'прил 4'!H1697+'прил 4'!H588+'прил 4'!H1545</f>
        <v>39176852</v>
      </c>
      <c r="H39" s="27">
        <f>'прил 4'!I1697+'прил 4'!I588+'прил 4'!I1545</f>
        <v>39190282.469999999</v>
      </c>
      <c r="I39" s="62"/>
      <c r="J39" s="62"/>
    </row>
    <row r="40" spans="2:11" s="3" customFormat="1" x14ac:dyDescent="0.2">
      <c r="B40" s="47" t="s">
        <v>147</v>
      </c>
      <c r="C40" s="45">
        <v>792</v>
      </c>
      <c r="D40" s="20" t="s">
        <v>25</v>
      </c>
      <c r="E40" s="20"/>
      <c r="F40" s="12">
        <f>F41</f>
        <v>2894337.15</v>
      </c>
      <c r="G40" s="12">
        <f t="shared" ref="G40:H40" si="1">G41</f>
        <v>3197333.1500000004</v>
      </c>
      <c r="H40" s="12">
        <f t="shared" si="1"/>
        <v>3503068.9499999997</v>
      </c>
      <c r="I40" s="62"/>
      <c r="J40" s="62"/>
    </row>
    <row r="41" spans="2:11" s="3" customFormat="1" x14ac:dyDescent="0.2">
      <c r="B41" s="9" t="s">
        <v>148</v>
      </c>
      <c r="C41" s="45">
        <v>792</v>
      </c>
      <c r="D41" s="10" t="s">
        <v>25</v>
      </c>
      <c r="E41" s="10" t="s">
        <v>66</v>
      </c>
      <c r="F41" s="25">
        <f>'прил 4'!G1554+'прил 4'!G3616+'прил 4'!G1901</f>
        <v>2894337.15</v>
      </c>
      <c r="G41" s="25">
        <f>'прил 4'!H1554+'прил 4'!H3616+'прил 4'!H1901</f>
        <v>3197333.1500000004</v>
      </c>
      <c r="H41" s="25">
        <f>'прил 4'!I1554+'прил 4'!I3616+'прил 4'!I1901</f>
        <v>3503068.9499999997</v>
      </c>
      <c r="I41" s="62"/>
      <c r="J41" s="62"/>
    </row>
    <row r="42" spans="2:11" s="3" customFormat="1" ht="25.5" x14ac:dyDescent="0.2">
      <c r="B42" s="11" t="s">
        <v>150</v>
      </c>
      <c r="C42" s="6">
        <v>793</v>
      </c>
      <c r="D42" s="7" t="s">
        <v>66</v>
      </c>
      <c r="E42" s="7"/>
      <c r="F42" s="38">
        <f>F43+F45+F44</f>
        <v>4277280.26</v>
      </c>
      <c r="G42" s="38">
        <f t="shared" ref="G42:H42" si="2">G43+G45+G44</f>
        <v>2618800</v>
      </c>
      <c r="H42" s="38">
        <f t="shared" si="2"/>
        <v>2368800</v>
      </c>
      <c r="I42" s="63">
        <f>'прил 4'!G693+'прил 4'!G1927</f>
        <v>4277280.26</v>
      </c>
      <c r="J42" s="62"/>
    </row>
    <row r="43" spans="2:11" s="3" customFormat="1" x14ac:dyDescent="0.2">
      <c r="B43" s="48" t="s">
        <v>702</v>
      </c>
      <c r="C43" s="45">
        <v>793</v>
      </c>
      <c r="D43" s="52" t="s">
        <v>66</v>
      </c>
      <c r="E43" s="52" t="s">
        <v>109</v>
      </c>
      <c r="F43" s="27">
        <f>'прил 4'!G1928</f>
        <v>505800</v>
      </c>
      <c r="G43" s="27">
        <f>'прил 4'!H1928</f>
        <v>350000</v>
      </c>
      <c r="H43" s="27">
        <f>'прил 4'!I1928</f>
        <v>100000</v>
      </c>
      <c r="I43" s="62"/>
      <c r="J43" s="62"/>
    </row>
    <row r="44" spans="2:11" s="3" customFormat="1" ht="45.75" customHeight="1" x14ac:dyDescent="0.2">
      <c r="B44" s="48" t="s">
        <v>703</v>
      </c>
      <c r="C44" s="45"/>
      <c r="D44" s="52" t="s">
        <v>66</v>
      </c>
      <c r="E44" s="52" t="s">
        <v>65</v>
      </c>
      <c r="F44" s="27">
        <f>'прил 4'!G1964</f>
        <v>3202026.26</v>
      </c>
      <c r="G44" s="27">
        <f>'прил 4'!H1964</f>
        <v>1838800</v>
      </c>
      <c r="H44" s="27">
        <f>'прил 4'!I1964</f>
        <v>1838800</v>
      </c>
      <c r="I44" s="62"/>
      <c r="J44" s="62"/>
    </row>
    <row r="45" spans="2:11" s="3" customFormat="1" ht="25.5" x14ac:dyDescent="0.2">
      <c r="B45" s="16" t="s">
        <v>307</v>
      </c>
      <c r="C45" s="45"/>
      <c r="D45" s="41" t="s">
        <v>66</v>
      </c>
      <c r="E45" s="41" t="s">
        <v>285</v>
      </c>
      <c r="F45" s="27">
        <f>'прил 4'!G2056+'прил 4'!G694</f>
        <v>569454</v>
      </c>
      <c r="G45" s="27">
        <f>'прил 4'!H2056+'прил 4'!H698+'прил 4'!H700</f>
        <v>430000</v>
      </c>
      <c r="H45" s="27">
        <f>'прил 4'!I2056+'прил 4'!I698+'прил 4'!I700</f>
        <v>430000</v>
      </c>
      <c r="I45" s="62"/>
      <c r="J45" s="62"/>
    </row>
    <row r="46" spans="2:11" s="3" customFormat="1" x14ac:dyDescent="0.2">
      <c r="B46" s="11" t="s">
        <v>82</v>
      </c>
      <c r="C46" s="6">
        <v>793</v>
      </c>
      <c r="D46" s="7" t="s">
        <v>51</v>
      </c>
      <c r="E46" s="7"/>
      <c r="F46" s="38">
        <f>F48+F49+F50+F47</f>
        <v>86177672.150000006</v>
      </c>
      <c r="G46" s="38">
        <f t="shared" ref="G46:H46" si="3">G48+G49+G50+G47</f>
        <v>67644083</v>
      </c>
      <c r="H46" s="38">
        <f t="shared" si="3"/>
        <v>68686176</v>
      </c>
      <c r="I46" s="63">
        <f>'прил 4'!G37+'прил 4'!G621+'прил 4'!G2071+'прил 4'!G3177</f>
        <v>86177672.150000006</v>
      </c>
      <c r="J46" s="62"/>
    </row>
    <row r="47" spans="2:11" s="46" customFormat="1" hidden="1" x14ac:dyDescent="0.2">
      <c r="B47" s="150" t="s">
        <v>696</v>
      </c>
      <c r="C47" s="49"/>
      <c r="D47" s="66" t="s">
        <v>51</v>
      </c>
      <c r="E47" s="66" t="s">
        <v>155</v>
      </c>
      <c r="F47" s="29">
        <f>'прил 4'!G2072+'прил 4'!G622</f>
        <v>0</v>
      </c>
      <c r="G47" s="29">
        <f>'прил 4'!H2072</f>
        <v>0</v>
      </c>
      <c r="H47" s="29">
        <f>'прил 4'!I2072</f>
        <v>0</v>
      </c>
      <c r="I47" s="151"/>
      <c r="J47" s="58"/>
    </row>
    <row r="48" spans="2:11" s="3" customFormat="1" x14ac:dyDescent="0.2">
      <c r="B48" s="53" t="s">
        <v>312</v>
      </c>
      <c r="C48" s="78"/>
      <c r="D48" s="41" t="s">
        <v>51</v>
      </c>
      <c r="E48" s="41" t="s">
        <v>41</v>
      </c>
      <c r="F48" s="25">
        <f>'прил 4'!G2077</f>
        <v>4300000</v>
      </c>
      <c r="G48" s="25">
        <f>'прил 4'!H2077</f>
        <v>2200000</v>
      </c>
      <c r="H48" s="25">
        <f>'прил 4'!I2077</f>
        <v>2200000</v>
      </c>
      <c r="I48" s="62"/>
      <c r="J48" s="62"/>
      <c r="K48" s="105"/>
    </row>
    <row r="49" spans="2:11" s="3" customFormat="1" x14ac:dyDescent="0.2">
      <c r="B49" s="85" t="s">
        <v>154</v>
      </c>
      <c r="C49" s="45">
        <v>792</v>
      </c>
      <c r="D49" s="52" t="s">
        <v>51</v>
      </c>
      <c r="E49" s="52" t="s">
        <v>109</v>
      </c>
      <c r="F49" s="25">
        <f>'прил 4'!G3178+'прил 4'!G2101+'прил 4'!G701+'прил 4'!G3489+'прил 4'!G3609</f>
        <v>76611161</v>
      </c>
      <c r="G49" s="25">
        <f>'прил 4'!H3178+'прил 4'!H2101+'прил 4'!H701+'прил 4'!H3489+'прил 4'!H3609</f>
        <v>62517983</v>
      </c>
      <c r="H49" s="25">
        <f>'прил 4'!I3178+'прил 4'!I2101+'прил 4'!I701+'прил 4'!I3489+'прил 4'!I3609</f>
        <v>63560076</v>
      </c>
      <c r="I49" s="63"/>
      <c r="J49" s="62"/>
      <c r="K49" s="105"/>
    </row>
    <row r="50" spans="2:11" s="3" customFormat="1" x14ac:dyDescent="0.2">
      <c r="B50" s="51" t="s">
        <v>83</v>
      </c>
      <c r="C50" s="78">
        <v>793</v>
      </c>
      <c r="D50" s="52" t="s">
        <v>51</v>
      </c>
      <c r="E50" s="52" t="s">
        <v>84</v>
      </c>
      <c r="F50" s="27">
        <f>'прил 4'!G3263+'прил 4'!G2153+'прил 4'!G627+'прил 4'!G38+'прил 4'!G3516</f>
        <v>5266511.1500000004</v>
      </c>
      <c r="G50" s="27">
        <f>'прил 4'!H3263+'прил 4'!H2153+'прил 4'!H627+'прил 4'!H38</f>
        <v>2926100</v>
      </c>
      <c r="H50" s="27">
        <f>'прил 4'!I3263+'прил 4'!I2153+'прил 4'!I627+'прил 4'!I38</f>
        <v>2926100</v>
      </c>
      <c r="I50" s="62"/>
      <c r="J50" s="62"/>
    </row>
    <row r="51" spans="2:11" s="3" customFormat="1" x14ac:dyDescent="0.2">
      <c r="B51" s="54" t="s">
        <v>314</v>
      </c>
      <c r="C51" s="45">
        <v>792</v>
      </c>
      <c r="D51" s="7" t="s">
        <v>155</v>
      </c>
      <c r="E51" s="7"/>
      <c r="F51" s="38">
        <f>F53+F52+F54+F55</f>
        <v>1083643980.8300002</v>
      </c>
      <c r="G51" s="38">
        <f t="shared" ref="G51:H51" si="4">G53+G52+G54+G55</f>
        <v>34663164.140000001</v>
      </c>
      <c r="H51" s="38">
        <f t="shared" si="4"/>
        <v>35176464.140000001</v>
      </c>
      <c r="I51" s="63">
        <f>'прил 4'!G2204+'прил 4'!G3272</f>
        <v>0</v>
      </c>
      <c r="J51" s="62"/>
      <c r="K51" s="105"/>
    </row>
    <row r="52" spans="2:11" s="46" customFormat="1" x14ac:dyDescent="0.2">
      <c r="B52" s="67" t="s">
        <v>156</v>
      </c>
      <c r="C52" s="49"/>
      <c r="D52" s="66" t="s">
        <v>155</v>
      </c>
      <c r="E52" s="66" t="s">
        <v>16</v>
      </c>
      <c r="F52" s="29">
        <f>'прил 4'!G3273+'прил 4'!G2232+'прил 4'!G663+'прил 4'!G3524</f>
        <v>23658286.739999998</v>
      </c>
      <c r="G52" s="29">
        <f>'прил 4'!H3273+'прил 4'!H2232+'прил 4'!H663</f>
        <v>10567300</v>
      </c>
      <c r="H52" s="29">
        <f>'прил 4'!I3273+'прил 4'!I2232+'прил 4'!I663</f>
        <v>10567300</v>
      </c>
      <c r="I52" s="58"/>
      <c r="J52" s="58"/>
    </row>
    <row r="53" spans="2:11" s="1" customFormat="1" x14ac:dyDescent="0.2">
      <c r="B53" s="55" t="s">
        <v>157</v>
      </c>
      <c r="C53" s="45"/>
      <c r="D53" s="10" t="s">
        <v>155</v>
      </c>
      <c r="E53" s="10" t="s">
        <v>25</v>
      </c>
      <c r="F53" s="25">
        <f>'прил 4'!G3302+'прил 4'!G1560+'прил 4'!G2319+'прил 4'!G3549</f>
        <v>984082247.90999997</v>
      </c>
      <c r="G53" s="25">
        <f>'прил 4'!H3302+'прил 4'!H1560+'прил 4'!H2319</f>
        <v>2200000</v>
      </c>
      <c r="H53" s="25">
        <f>'прил 4'!I3302+'прил 4'!I1560+'прил 4'!I2319</f>
        <v>2200000</v>
      </c>
      <c r="I53" s="69"/>
      <c r="J53" s="69"/>
    </row>
    <row r="54" spans="2:11" s="3" customFormat="1" x14ac:dyDescent="0.2">
      <c r="B54" s="55" t="s">
        <v>164</v>
      </c>
      <c r="C54" s="45"/>
      <c r="D54" s="10" t="s">
        <v>155</v>
      </c>
      <c r="E54" s="10" t="s">
        <v>66</v>
      </c>
      <c r="F54" s="25">
        <f>'прил 4'!G2205+'прил 4'!G3379+'прил 4'!G2506+'прил 4'!G3566+'прил 4'!G3625</f>
        <v>67229748.5</v>
      </c>
      <c r="G54" s="25">
        <f>'прил 4'!H2205+'прил 4'!H3379+'прил 4'!H2506+'прил 4'!H3566+'прил 4'!H3625</f>
        <v>21794864.140000001</v>
      </c>
      <c r="H54" s="25">
        <f>'прил 4'!I2205+'прил 4'!I3379+'прил 4'!I2506+'прил 4'!I3566+'прил 4'!I3625</f>
        <v>22308164.140000001</v>
      </c>
      <c r="I54" s="25">
        <f>'прил 4'!J2205+'прил 4'!J3379+'прил 4'!J2506+'прил 4'!J3566+'прил 4'!J3625</f>
        <v>0</v>
      </c>
      <c r="J54" s="62"/>
    </row>
    <row r="55" spans="2:11" s="3" customFormat="1" x14ac:dyDescent="0.2">
      <c r="B55" s="55" t="s">
        <v>517</v>
      </c>
      <c r="C55" s="45"/>
      <c r="D55" s="10" t="s">
        <v>155</v>
      </c>
      <c r="E55" s="10" t="s">
        <v>155</v>
      </c>
      <c r="F55" s="25">
        <f>'прил 4'!G3402+'прил 4'!G2710+'прил 4'!G3633</f>
        <v>8673697.6799999997</v>
      </c>
      <c r="G55" s="25">
        <f>'прил 4'!H3402+'прил 4'!H2710</f>
        <v>101000</v>
      </c>
      <c r="H55" s="25">
        <f>'прил 4'!I3402+'прил 4'!I2710</f>
        <v>101000</v>
      </c>
      <c r="I55" s="62"/>
      <c r="J55" s="62"/>
    </row>
    <row r="56" spans="2:11" s="3" customFormat="1" x14ac:dyDescent="0.2">
      <c r="B56" s="54" t="s">
        <v>2</v>
      </c>
      <c r="C56" s="45">
        <v>792</v>
      </c>
      <c r="D56" s="7" t="s">
        <v>145</v>
      </c>
      <c r="E56" s="7"/>
      <c r="F56" s="38">
        <f>F57</f>
        <v>10326782.560000001</v>
      </c>
      <c r="G56" s="38">
        <f t="shared" ref="G56:H56" si="5">G57</f>
        <v>8058400</v>
      </c>
      <c r="H56" s="38">
        <f t="shared" si="5"/>
        <v>8000000</v>
      </c>
      <c r="I56" s="63">
        <f>'прил 4'!G3430</f>
        <v>0</v>
      </c>
      <c r="J56" s="62"/>
    </row>
    <row r="57" spans="2:11" s="3" customFormat="1" ht="21" customHeight="1" x14ac:dyDescent="0.2">
      <c r="B57" s="16" t="s">
        <v>320</v>
      </c>
      <c r="C57" s="45"/>
      <c r="D57" s="10" t="s">
        <v>145</v>
      </c>
      <c r="E57" s="10" t="s">
        <v>155</v>
      </c>
      <c r="F57" s="25">
        <f>'прил 4'!G3431+'прил 4'!G2827+'прил 4'!G3574</f>
        <v>10326782.560000001</v>
      </c>
      <c r="G57" s="25">
        <f>'прил 4'!H3431+'прил 4'!H2827</f>
        <v>8058400</v>
      </c>
      <c r="H57" s="25">
        <f>'прил 4'!I3431+'прил 4'!I2827</f>
        <v>8000000</v>
      </c>
      <c r="I57" s="62"/>
      <c r="J57" s="62"/>
    </row>
    <row r="58" spans="2:11" s="3" customFormat="1" x14ac:dyDescent="0.2">
      <c r="B58" s="11" t="s">
        <v>22</v>
      </c>
      <c r="C58" s="6">
        <v>774</v>
      </c>
      <c r="D58" s="7" t="s">
        <v>23</v>
      </c>
      <c r="E58" s="7"/>
      <c r="F58" s="38">
        <f>F59+F60+F62+F63+F61</f>
        <v>1830016109.24</v>
      </c>
      <c r="G58" s="38">
        <f t="shared" ref="G58:H58" si="6">G59+G60+G62+G63+G61</f>
        <v>1808161331.1100004</v>
      </c>
      <c r="H58" s="38">
        <f t="shared" si="6"/>
        <v>1908182163.8500001</v>
      </c>
      <c r="I58" s="63">
        <f>'прил 4'!G48+'прил 4'!G706</f>
        <v>1382394281.7800002</v>
      </c>
      <c r="J58" s="62"/>
    </row>
    <row r="59" spans="2:11" s="3" customFormat="1" x14ac:dyDescent="0.2">
      <c r="B59" s="53" t="s">
        <v>85</v>
      </c>
      <c r="C59" s="78">
        <v>774</v>
      </c>
      <c r="D59" s="10" t="s">
        <v>23</v>
      </c>
      <c r="E59" s="10" t="s">
        <v>16</v>
      </c>
      <c r="F59" s="27">
        <f>'прил 4'!G707+'прил 4'!G2913</f>
        <v>412980743.20999998</v>
      </c>
      <c r="G59" s="27">
        <f>'прил 4'!H707</f>
        <v>412055188.64999998</v>
      </c>
      <c r="H59" s="27">
        <f>'прил 4'!I707</f>
        <v>417036055.96999997</v>
      </c>
      <c r="I59" s="62"/>
      <c r="J59" s="62"/>
    </row>
    <row r="60" spans="2:11" s="3" customFormat="1" x14ac:dyDescent="0.2">
      <c r="B60" s="55" t="s">
        <v>24</v>
      </c>
      <c r="C60" s="78">
        <v>774</v>
      </c>
      <c r="D60" s="10" t="s">
        <v>23</v>
      </c>
      <c r="E60" s="10" t="s">
        <v>25</v>
      </c>
      <c r="F60" s="27">
        <f>'прил 4'!G840+'прил 4'!G2918</f>
        <v>1231696281.5799999</v>
      </c>
      <c r="G60" s="27">
        <f>'прил 4'!H840+'прил 4'!H2918</f>
        <v>1208936943.71</v>
      </c>
      <c r="H60" s="27">
        <f>'прил 4'!I840+'прил 4'!I2918</f>
        <v>1302573026.2</v>
      </c>
      <c r="I60" s="62"/>
      <c r="J60" s="62"/>
    </row>
    <row r="61" spans="2:11" s="3" customFormat="1" x14ac:dyDescent="0.2">
      <c r="B61" s="53" t="s">
        <v>90</v>
      </c>
      <c r="C61" s="78"/>
      <c r="D61" s="10" t="s">
        <v>23</v>
      </c>
      <c r="E61" s="10" t="s">
        <v>66</v>
      </c>
      <c r="F61" s="25">
        <f>'прил 4'!G49+'прил 4'!G1223</f>
        <v>158268260.58999997</v>
      </c>
      <c r="G61" s="25">
        <f>'прил 4'!H49+'прил 4'!H1223</f>
        <v>160613440.19</v>
      </c>
      <c r="H61" s="25">
        <f>'прил 4'!I49+'прил 4'!I1223</f>
        <v>161761328.94</v>
      </c>
      <c r="I61" s="62"/>
      <c r="J61" s="62"/>
    </row>
    <row r="62" spans="2:11" s="3" customFormat="1" x14ac:dyDescent="0.2">
      <c r="B62" s="53" t="s">
        <v>258</v>
      </c>
      <c r="C62" s="78">
        <v>774</v>
      </c>
      <c r="D62" s="10" t="s">
        <v>23</v>
      </c>
      <c r="E62" s="10" t="s">
        <v>23</v>
      </c>
      <c r="F62" s="27">
        <f>'прил 4'!G1364+'прил 4'!G156+'прил 4'!G2874+'прил 4'!G174+'прил 4'!G2947+'прил 4'!G2962</f>
        <v>6439898.4199999999</v>
      </c>
      <c r="G62" s="27">
        <f>'прил 4'!H1364+'прил 4'!H156+'прил 4'!H2874+'прил 4'!H174+'прил 4'!H2947+'прил 4'!H2962</f>
        <v>5749882.9299999997</v>
      </c>
      <c r="H62" s="27">
        <f>'прил 4'!I1364+'прил 4'!I156+'прил 4'!I2874+'прил 4'!I174+'прил 4'!I2947+'прил 4'!I2962</f>
        <v>5943808.0999999996</v>
      </c>
      <c r="I62" s="62"/>
      <c r="J62" s="62"/>
    </row>
    <row r="63" spans="2:11" s="3" customFormat="1" x14ac:dyDescent="0.2">
      <c r="B63" s="53" t="s">
        <v>108</v>
      </c>
      <c r="C63" s="78">
        <v>774</v>
      </c>
      <c r="D63" s="10" t="s">
        <v>23</v>
      </c>
      <c r="E63" s="10" t="s">
        <v>109</v>
      </c>
      <c r="F63" s="27">
        <f>'прил 4'!G1425</f>
        <v>20630925.439999998</v>
      </c>
      <c r="G63" s="27">
        <f>'прил 4'!H1425</f>
        <v>20805875.629999999</v>
      </c>
      <c r="H63" s="27">
        <f>'прил 4'!I1425</f>
        <v>20867944.640000001</v>
      </c>
      <c r="I63" s="62"/>
      <c r="J63" s="62"/>
    </row>
    <row r="64" spans="2:11" s="3" customFormat="1" x14ac:dyDescent="0.2">
      <c r="B64" s="11" t="s">
        <v>40</v>
      </c>
      <c r="C64" s="78">
        <v>757</v>
      </c>
      <c r="D64" s="7" t="s">
        <v>41</v>
      </c>
      <c r="E64" s="7"/>
      <c r="F64" s="38">
        <f>F65+F66</f>
        <v>228976725.28999996</v>
      </c>
      <c r="G64" s="38">
        <f t="shared" ref="G64:H64" si="7">G65+G66</f>
        <v>220250130.39999998</v>
      </c>
      <c r="H64" s="38">
        <f t="shared" si="7"/>
        <v>233036522.91999999</v>
      </c>
      <c r="I64" s="63">
        <f>'прил 4'!G190</f>
        <v>211382562.83999997</v>
      </c>
      <c r="J64" s="62"/>
    </row>
    <row r="65" spans="2:12" s="3" customFormat="1" x14ac:dyDescent="0.2">
      <c r="B65" s="53" t="s">
        <v>42</v>
      </c>
      <c r="C65" s="78">
        <v>757</v>
      </c>
      <c r="D65" s="10" t="s">
        <v>41</v>
      </c>
      <c r="E65" s="10" t="s">
        <v>16</v>
      </c>
      <c r="F65" s="25">
        <f>'прил 4'!G191+'прил 4'!G2895+'прил 4'!G678+'прил 4'!G2968</f>
        <v>216277215.48999995</v>
      </c>
      <c r="G65" s="25">
        <f>'прил 4'!H191</f>
        <v>207550620.59999996</v>
      </c>
      <c r="H65" s="25">
        <f>'прил 4'!I191</f>
        <v>220337013.11999997</v>
      </c>
      <c r="I65" s="62"/>
      <c r="J65" s="62"/>
    </row>
    <row r="66" spans="2:12" s="3" customFormat="1" ht="13.5" customHeight="1" x14ac:dyDescent="0.2">
      <c r="B66" s="55" t="s">
        <v>50</v>
      </c>
      <c r="C66" s="78">
        <v>757</v>
      </c>
      <c r="D66" s="10" t="s">
        <v>41</v>
      </c>
      <c r="E66" s="10" t="s">
        <v>51</v>
      </c>
      <c r="F66" s="25">
        <f>'прил 4'!G503</f>
        <v>12699509.800000001</v>
      </c>
      <c r="G66" s="25">
        <f>'прил 4'!H503</f>
        <v>12699509.800000001</v>
      </c>
      <c r="H66" s="25">
        <f>'прил 4'!I503</f>
        <v>12699509.800000001</v>
      </c>
      <c r="I66" s="62"/>
      <c r="J66" s="62"/>
    </row>
    <row r="67" spans="2:12" s="3" customFormat="1" x14ac:dyDescent="0.2">
      <c r="B67" s="11" t="s">
        <v>130</v>
      </c>
      <c r="C67" s="78">
        <v>757</v>
      </c>
      <c r="D67" s="7" t="s">
        <v>65</v>
      </c>
      <c r="E67" s="7"/>
      <c r="F67" s="38">
        <f>F68+F69+F70</f>
        <v>134828994.30000001</v>
      </c>
      <c r="G67" s="38">
        <f>G68+G69+G70</f>
        <v>61597316.760000005</v>
      </c>
      <c r="H67" s="38">
        <f>H68+H69+H70</f>
        <v>58456604.68</v>
      </c>
      <c r="I67" s="63">
        <f>'прил 4'!G3050+'прил 4'!G1470+'прил 4'!G3008</f>
        <v>120687354.3</v>
      </c>
      <c r="J67" s="62"/>
    </row>
    <row r="68" spans="2:12" s="3" customFormat="1" x14ac:dyDescent="0.2">
      <c r="B68" s="53" t="s">
        <v>131</v>
      </c>
      <c r="C68" s="78">
        <v>774</v>
      </c>
      <c r="D68" s="10" t="s">
        <v>65</v>
      </c>
      <c r="E68" s="10" t="s">
        <v>16</v>
      </c>
      <c r="F68" s="25">
        <f>'прил 4'!G1471+'прил 4'!G3009+'прил 4'!G1569+'прил 4'!G3639+'прил 4'!G3164</f>
        <v>1635313.6</v>
      </c>
      <c r="G68" s="25">
        <f>'прил 4'!H1471+'прил 4'!H3009+'прил 4'!H1569+'прил 4'!H3639+'прил 4'!H3164</f>
        <v>1635625.02</v>
      </c>
      <c r="H68" s="25">
        <f>'прил 4'!I1471+'прил 4'!I3009+'прил 4'!I1569+'прил 4'!I3639+'прил 4'!I3164</f>
        <v>1664451.96</v>
      </c>
      <c r="I68" s="62"/>
      <c r="J68" s="62"/>
    </row>
    <row r="69" spans="2:12" s="3" customFormat="1" x14ac:dyDescent="0.2">
      <c r="B69" s="53" t="s">
        <v>64</v>
      </c>
      <c r="C69" s="78">
        <v>757</v>
      </c>
      <c r="D69" s="10" t="s">
        <v>65</v>
      </c>
      <c r="E69" s="10" t="s">
        <v>66</v>
      </c>
      <c r="F69" s="25">
        <f>'прил 4'!G3014</f>
        <v>43494316.380000003</v>
      </c>
      <c r="G69" s="25">
        <f>'прил 4'!H3014</f>
        <v>2046882.51</v>
      </c>
      <c r="H69" s="25">
        <f>'прил 4'!I3014</f>
        <v>2046882.51</v>
      </c>
      <c r="I69" s="63"/>
      <c r="J69" s="62"/>
    </row>
    <row r="70" spans="2:12" s="3" customFormat="1" x14ac:dyDescent="0.2">
      <c r="B70" s="55" t="s">
        <v>138</v>
      </c>
      <c r="C70" s="78">
        <v>774</v>
      </c>
      <c r="D70" s="10" t="s">
        <v>65</v>
      </c>
      <c r="E70" s="10" t="s">
        <v>51</v>
      </c>
      <c r="F70" s="8">
        <f>'прил 4'!G1476+'прил 4'!G3049+'прил 4'!G540</f>
        <v>89699364.319999993</v>
      </c>
      <c r="G70" s="8">
        <f>'прил 4'!H1476+'прил 4'!H3049+'прил 4'!H540</f>
        <v>57914809.230000004</v>
      </c>
      <c r="H70" s="8">
        <f>'прил 4'!I1476+'прил 4'!I3049+'прил 4'!I540</f>
        <v>54745270.210000001</v>
      </c>
      <c r="I70" s="62"/>
      <c r="J70" s="62"/>
    </row>
    <row r="71" spans="2:12" s="3" customFormat="1" x14ac:dyDescent="0.2">
      <c r="B71" s="11" t="s">
        <v>328</v>
      </c>
      <c r="C71" s="6">
        <v>757</v>
      </c>
      <c r="D71" s="7" t="s">
        <v>68</v>
      </c>
      <c r="E71" s="7"/>
      <c r="F71" s="38">
        <f>F73+F72</f>
        <v>2650000</v>
      </c>
      <c r="G71" s="38">
        <f t="shared" ref="G71:H71" si="8">G73+G72</f>
        <v>600000</v>
      </c>
      <c r="H71" s="38">
        <f t="shared" si="8"/>
        <v>600000</v>
      </c>
      <c r="I71" s="63">
        <f>'прил 4'!G518</f>
        <v>0</v>
      </c>
      <c r="J71" s="62"/>
    </row>
    <row r="72" spans="2:12" s="3" customFormat="1" x14ac:dyDescent="0.2">
      <c r="B72" s="108" t="s">
        <v>430</v>
      </c>
      <c r="C72" s="6"/>
      <c r="D72" s="66" t="s">
        <v>68</v>
      </c>
      <c r="E72" s="66" t="s">
        <v>16</v>
      </c>
      <c r="F72" s="29">
        <f>'прил 4'!G555</f>
        <v>0</v>
      </c>
      <c r="G72" s="29">
        <f>'прил 4'!H519</f>
        <v>0</v>
      </c>
      <c r="H72" s="29">
        <f>'прил 4'!I519</f>
        <v>0</v>
      </c>
      <c r="I72" s="63"/>
      <c r="J72" s="62"/>
    </row>
    <row r="73" spans="2:12" s="3" customFormat="1" x14ac:dyDescent="0.2">
      <c r="B73" s="51" t="s">
        <v>67</v>
      </c>
      <c r="C73" s="78">
        <v>757</v>
      </c>
      <c r="D73" s="10" t="s">
        <v>68</v>
      </c>
      <c r="E73" s="10" t="s">
        <v>25</v>
      </c>
      <c r="F73" s="25">
        <f>'прил 4'!G534+'прил 4'!G3093+'прил 4'!G1508+'прил 4'!G565</f>
        <v>2650000</v>
      </c>
      <c r="G73" s="25">
        <f>'прил 4'!H534+'прил 4'!H3093+'прил 4'!H1508+'прил 4'!H565</f>
        <v>600000</v>
      </c>
      <c r="H73" s="25">
        <f>'прил 4'!I534+'прил 4'!I3093+'прил 4'!I1508+'прил 4'!I565</f>
        <v>600000</v>
      </c>
      <c r="I73" s="62"/>
      <c r="J73" s="62"/>
    </row>
    <row r="74" spans="2:12" s="3" customFormat="1" ht="25.5" x14ac:dyDescent="0.2">
      <c r="B74" s="54" t="s">
        <v>276</v>
      </c>
      <c r="C74" s="45">
        <v>792</v>
      </c>
      <c r="D74" s="7" t="s">
        <v>20</v>
      </c>
      <c r="E74" s="7"/>
      <c r="F74" s="38">
        <f>F75</f>
        <v>6716000</v>
      </c>
      <c r="G74" s="38">
        <f>G75</f>
        <v>9913698.6300000008</v>
      </c>
      <c r="H74" s="38">
        <f t="shared" ref="H74" si="9">H75</f>
        <v>13936698.630000001</v>
      </c>
      <c r="I74" s="63">
        <f>'прил 4'!G1574+'прил 4'!G3117</f>
        <v>60000</v>
      </c>
      <c r="J74" s="62"/>
    </row>
    <row r="75" spans="2:12" s="3" customFormat="1" ht="25.5" x14ac:dyDescent="0.2">
      <c r="B75" s="55" t="s">
        <v>277</v>
      </c>
      <c r="C75" s="45">
        <v>792</v>
      </c>
      <c r="D75" s="10" t="s">
        <v>20</v>
      </c>
      <c r="E75" s="10" t="s">
        <v>16</v>
      </c>
      <c r="F75" s="25">
        <f>'прил 4'!G1575+'прил 4'!G3123+'прил 4'!G3128</f>
        <v>6716000</v>
      </c>
      <c r="G75" s="25">
        <f>'прил 4'!H1575+'прил 4'!H3123+'прил 4'!H3128</f>
        <v>9913698.6300000008</v>
      </c>
      <c r="H75" s="25">
        <f>'прил 4'!I1575+'прил 4'!I3123+'прил 4'!I3128</f>
        <v>13936698.630000001</v>
      </c>
      <c r="I75" s="62"/>
      <c r="J75" s="62"/>
    </row>
    <row r="76" spans="2:12" s="3" customFormat="1" ht="38.25" hidden="1" x14ac:dyDescent="0.2">
      <c r="B76" s="54" t="s">
        <v>284</v>
      </c>
      <c r="C76" s="45">
        <v>792</v>
      </c>
      <c r="D76" s="7" t="s">
        <v>285</v>
      </c>
      <c r="E76" s="7"/>
      <c r="F76" s="38">
        <f>F77+F78</f>
        <v>0</v>
      </c>
      <c r="G76" s="38">
        <f t="shared" ref="G76:H76" si="10">G77+G78</f>
        <v>0</v>
      </c>
      <c r="H76" s="38">
        <f t="shared" si="10"/>
        <v>0</v>
      </c>
      <c r="I76" s="63">
        <f>'прил 4'!G1581</f>
        <v>0</v>
      </c>
      <c r="J76" s="62"/>
    </row>
    <row r="77" spans="2:12" s="3" customFormat="1" ht="25.5" hidden="1" x14ac:dyDescent="0.2">
      <c r="B77" s="118" t="s">
        <v>286</v>
      </c>
      <c r="C77" s="226">
        <v>792</v>
      </c>
      <c r="D77" s="137" t="s">
        <v>285</v>
      </c>
      <c r="E77" s="137" t="s">
        <v>16</v>
      </c>
      <c r="F77" s="92">
        <f>'прил 4'!G1582</f>
        <v>0</v>
      </c>
      <c r="G77" s="92">
        <f>'прил 4'!H1582</f>
        <v>0</v>
      </c>
      <c r="H77" s="92">
        <f>'прил 4'!I1582</f>
        <v>0</v>
      </c>
      <c r="I77" s="179"/>
      <c r="J77" s="179"/>
      <c r="K77" s="135"/>
      <c r="L77" s="135"/>
    </row>
    <row r="78" spans="2:12" s="3" customFormat="1" hidden="1" x14ac:dyDescent="0.2">
      <c r="B78" s="118" t="s">
        <v>291</v>
      </c>
      <c r="C78" s="226">
        <v>792</v>
      </c>
      <c r="D78" s="137" t="s">
        <v>285</v>
      </c>
      <c r="E78" s="137" t="s">
        <v>66</v>
      </c>
      <c r="F78" s="92">
        <f>'прил 4'!G1591</f>
        <v>0</v>
      </c>
      <c r="G78" s="92">
        <f>'прил 4'!H1591</f>
        <v>0</v>
      </c>
      <c r="H78" s="92">
        <f>'прил 4'!I1591</f>
        <v>0</v>
      </c>
      <c r="I78" s="179"/>
      <c r="J78" s="179"/>
      <c r="K78" s="135"/>
      <c r="L78" s="135"/>
    </row>
    <row r="79" spans="2:12" s="3" customFormat="1" x14ac:dyDescent="0.2">
      <c r="B79" s="290" t="s">
        <v>1045</v>
      </c>
      <c r="C79" s="226"/>
      <c r="D79" s="137"/>
      <c r="E79" s="137"/>
      <c r="F79" s="92"/>
      <c r="G79" s="92">
        <f>'прил 4'!H3653</f>
        <v>23998756</v>
      </c>
      <c r="H79" s="92">
        <f>'прил 4'!I3653</f>
        <v>48713278</v>
      </c>
      <c r="I79" s="179"/>
      <c r="J79" s="179"/>
      <c r="K79" s="135"/>
      <c r="L79" s="135"/>
    </row>
    <row r="80" spans="2:12" s="22" customFormat="1" ht="24" customHeight="1" x14ac:dyDescent="0.2">
      <c r="B80" s="227" t="s">
        <v>334</v>
      </c>
      <c r="C80" s="227"/>
      <c r="D80" s="227"/>
      <c r="E80" s="227"/>
      <c r="F80" s="228">
        <f>F31+F46+F64+F67+F76+F40+F74+F58+F51+F56+F71+F42+F79</f>
        <v>3585992598.3099999</v>
      </c>
      <c r="G80" s="228">
        <f>G31+G46+G64+G67+G76+G40+G74+G58+G51+G56+G71+G42+G79</f>
        <v>2429647576.6500001</v>
      </c>
      <c r="H80" s="228">
        <f t="shared" ref="H80" si="11">H31+H46+H64+H67+H76+H40+H74+H58+H51+H56+H71+H42+H79</f>
        <v>2570121604</v>
      </c>
      <c r="I80" s="187"/>
      <c r="J80" s="187"/>
      <c r="K80" s="113"/>
      <c r="L80" s="113"/>
    </row>
    <row r="81" spans="2:12" hidden="1" x14ac:dyDescent="0.2">
      <c r="B81" s="229"/>
      <c r="C81" s="230"/>
      <c r="D81" s="231"/>
      <c r="E81" s="231"/>
      <c r="F81" s="161">
        <v>875721795.65999997</v>
      </c>
      <c r="G81" s="161">
        <v>875721795.65999997</v>
      </c>
      <c r="H81" s="161">
        <v>875721795.65999997</v>
      </c>
      <c r="I81" s="179"/>
      <c r="J81" s="179"/>
      <c r="K81" s="179"/>
      <c r="L81" s="179"/>
    </row>
    <row r="82" spans="2:12" hidden="1" x14ac:dyDescent="0.2">
      <c r="B82" s="179"/>
      <c r="C82" s="232"/>
      <c r="D82" s="232"/>
      <c r="E82" s="232"/>
      <c r="F82" s="161">
        <f>F80-F81</f>
        <v>2710270802.6500001</v>
      </c>
      <c r="G82" s="161">
        <f>G80-G81</f>
        <v>1553925780.9900002</v>
      </c>
      <c r="H82" s="161">
        <f>H80-H81</f>
        <v>1694399808.3400002</v>
      </c>
      <c r="I82" s="179"/>
      <c r="J82" s="179"/>
      <c r="K82" s="179"/>
      <c r="L82" s="179"/>
    </row>
    <row r="83" spans="2:12" x14ac:dyDescent="0.2">
      <c r="B83" s="179"/>
      <c r="C83" s="232"/>
      <c r="D83" s="232"/>
      <c r="E83" s="232"/>
      <c r="F83" s="161">
        <f>F80-'прил 4'!G3654</f>
        <v>0</v>
      </c>
      <c r="G83" s="161">
        <f>G80-'прил 4'!H3654</f>
        <v>0</v>
      </c>
      <c r="H83" s="161">
        <f>H80-'прил 4'!I3654</f>
        <v>0</v>
      </c>
      <c r="I83" s="161">
        <f>I80-'прил 4'!J3654</f>
        <v>0</v>
      </c>
      <c r="J83" s="179"/>
      <c r="K83" s="179"/>
      <c r="L83" s="179"/>
    </row>
    <row r="84" spans="2:12" x14ac:dyDescent="0.2">
      <c r="B84" s="179"/>
      <c r="C84" s="232"/>
      <c r="D84" s="232"/>
      <c r="E84" s="232"/>
      <c r="F84" s="161">
        <f>'прил 4'!G3654-'прил 5'!G1238</f>
        <v>0</v>
      </c>
      <c r="G84" s="161">
        <f>'прил 4'!H3654-'прил 5'!H1238</f>
        <v>0</v>
      </c>
      <c r="H84" s="161">
        <f>'прил 4'!I3654-'прил 5'!I1238</f>
        <v>0</v>
      </c>
      <c r="I84" s="179"/>
      <c r="J84" s="179"/>
      <c r="K84" s="179"/>
      <c r="L84" s="179"/>
    </row>
    <row r="85" spans="2:12" x14ac:dyDescent="0.2">
      <c r="B85" s="179"/>
      <c r="C85" s="232"/>
      <c r="D85" s="232"/>
      <c r="E85" s="232"/>
      <c r="F85" s="161"/>
      <c r="G85" s="161">
        <f>G80-G79</f>
        <v>2405648820.6500001</v>
      </c>
      <c r="H85" s="161">
        <f>H80-H79</f>
        <v>2521408326</v>
      </c>
      <c r="I85" s="179"/>
      <c r="J85" s="179"/>
      <c r="K85" s="179"/>
      <c r="L85" s="179"/>
    </row>
  </sheetData>
  <mergeCells count="33">
    <mergeCell ref="F23:G23"/>
    <mergeCell ref="F24:H24"/>
    <mergeCell ref="F21:G21"/>
    <mergeCell ref="F22:H22"/>
    <mergeCell ref="F19:G19"/>
    <mergeCell ref="F20:H20"/>
    <mergeCell ref="B26:B28"/>
    <mergeCell ref="B25:H25"/>
    <mergeCell ref="C27:C28"/>
    <mergeCell ref="F27:F28"/>
    <mergeCell ref="G27:G28"/>
    <mergeCell ref="H27:H28"/>
    <mergeCell ref="F26:H26"/>
    <mergeCell ref="E26:E28"/>
    <mergeCell ref="D26:D28"/>
    <mergeCell ref="F1:K1"/>
    <mergeCell ref="F2:G2"/>
    <mergeCell ref="F3:K3"/>
    <mergeCell ref="F4:G4"/>
    <mergeCell ref="F5:K5"/>
    <mergeCell ref="F17:G17"/>
    <mergeCell ref="F18:H18"/>
    <mergeCell ref="F6:G6"/>
    <mergeCell ref="F7:K7"/>
    <mergeCell ref="F8:G8"/>
    <mergeCell ref="F9:K9"/>
    <mergeCell ref="F10:G10"/>
    <mergeCell ref="F15:G15"/>
    <mergeCell ref="F16:H16"/>
    <mergeCell ref="F13:H13"/>
    <mergeCell ref="F14:H14"/>
    <mergeCell ref="F11:H11"/>
    <mergeCell ref="F12:H12"/>
  </mergeCells>
  <phoneticPr fontId="0" type="noConversion"/>
  <pageMargins left="0.61" right="0.2" top="0.35433070866141736" bottom="0.35433070866141736" header="0.23622047244094491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6"/>
  <sheetViews>
    <sheetView topLeftCell="A11" zoomScaleSheetLayoutView="75" workbookViewId="0">
      <selection activeCell="I20" sqref="I20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 x14ac:dyDescent="0.2">
      <c r="B1" s="344"/>
      <c r="C1" s="344"/>
      <c r="D1" s="344"/>
      <c r="E1" s="344"/>
      <c r="F1" s="389" t="s">
        <v>1173</v>
      </c>
      <c r="G1" s="389"/>
      <c r="H1" s="389"/>
      <c r="I1" s="389"/>
      <c r="J1" s="166"/>
    </row>
    <row r="2" spans="2:10" ht="43.5" hidden="1" customHeight="1" x14ac:dyDescent="0.2">
      <c r="B2" s="344"/>
      <c r="C2" s="344"/>
      <c r="D2" s="344"/>
      <c r="E2" s="344"/>
      <c r="F2" s="389" t="s">
        <v>1301</v>
      </c>
      <c r="G2" s="389"/>
      <c r="H2" s="389"/>
      <c r="I2" s="344"/>
      <c r="J2" s="166"/>
    </row>
    <row r="3" spans="2:10" ht="18.75" hidden="1" customHeight="1" x14ac:dyDescent="0.2">
      <c r="B3" s="343"/>
      <c r="C3" s="343"/>
      <c r="D3" s="343"/>
      <c r="E3" s="343"/>
      <c r="F3" s="389" t="s">
        <v>1173</v>
      </c>
      <c r="G3" s="389"/>
      <c r="H3" s="389"/>
      <c r="I3" s="389"/>
      <c r="J3" s="166"/>
    </row>
    <row r="4" spans="2:10" ht="43.5" hidden="1" customHeight="1" x14ac:dyDescent="0.2">
      <c r="B4" s="343"/>
      <c r="C4" s="343"/>
      <c r="D4" s="343"/>
      <c r="E4" s="343"/>
      <c r="F4" s="389" t="s">
        <v>1261</v>
      </c>
      <c r="G4" s="389"/>
      <c r="H4" s="389"/>
      <c r="I4" s="343"/>
      <c r="J4" s="166"/>
    </row>
    <row r="5" spans="2:10" ht="18.75" hidden="1" customHeight="1" x14ac:dyDescent="0.2">
      <c r="B5" s="335"/>
      <c r="C5" s="335"/>
      <c r="D5" s="335"/>
      <c r="E5" s="335"/>
      <c r="F5" s="389" t="s">
        <v>1173</v>
      </c>
      <c r="G5" s="389"/>
      <c r="H5" s="389"/>
      <c r="I5" s="389"/>
      <c r="J5" s="166"/>
    </row>
    <row r="6" spans="2:10" ht="43.5" hidden="1" customHeight="1" x14ac:dyDescent="0.2">
      <c r="B6" s="335"/>
      <c r="C6" s="335"/>
      <c r="D6" s="335"/>
      <c r="E6" s="335"/>
      <c r="F6" s="389" t="s">
        <v>1262</v>
      </c>
      <c r="G6" s="389"/>
      <c r="H6" s="389"/>
      <c r="I6" s="335"/>
      <c r="J6" s="166"/>
    </row>
    <row r="7" spans="2:10" ht="18.75" hidden="1" customHeight="1" x14ac:dyDescent="0.2">
      <c r="B7" s="163"/>
      <c r="C7" s="163"/>
      <c r="D7" s="163"/>
      <c r="E7" s="163"/>
      <c r="F7" s="389" t="s">
        <v>1172</v>
      </c>
      <c r="G7" s="389"/>
      <c r="H7" s="389"/>
      <c r="I7" s="389"/>
      <c r="J7" s="166"/>
    </row>
    <row r="8" spans="2:10" ht="43.5" hidden="1" customHeight="1" x14ac:dyDescent="0.2">
      <c r="B8" s="163"/>
      <c r="C8" s="163"/>
      <c r="D8" s="163"/>
      <c r="E8" s="163"/>
      <c r="F8" s="389" t="s">
        <v>1182</v>
      </c>
      <c r="G8" s="389"/>
      <c r="H8" s="389"/>
      <c r="I8" s="163"/>
      <c r="J8" s="166"/>
    </row>
    <row r="9" spans="2:10" ht="18.75" hidden="1" customHeight="1" x14ac:dyDescent="0.2">
      <c r="B9" s="332"/>
      <c r="C9" s="332"/>
      <c r="D9" s="332"/>
      <c r="E9" s="332"/>
      <c r="F9" s="389" t="s">
        <v>1174</v>
      </c>
      <c r="G9" s="389"/>
      <c r="H9" s="389"/>
      <c r="I9" s="389"/>
      <c r="J9" s="166"/>
    </row>
    <row r="10" spans="2:10" ht="43.5" hidden="1" customHeight="1" x14ac:dyDescent="0.2">
      <c r="B10" s="332"/>
      <c r="C10" s="332"/>
      <c r="D10" s="332"/>
      <c r="E10" s="332"/>
      <c r="F10" s="389" t="s">
        <v>1181</v>
      </c>
      <c r="G10" s="389"/>
      <c r="H10" s="389"/>
      <c r="I10" s="332"/>
      <c r="J10" s="166"/>
    </row>
    <row r="11" spans="2:10" ht="27.6" customHeight="1" x14ac:dyDescent="0.2">
      <c r="B11" s="379"/>
      <c r="C11" s="379"/>
      <c r="D11" s="379"/>
      <c r="E11" s="379"/>
      <c r="F11" s="389" t="s">
        <v>1626</v>
      </c>
      <c r="G11" s="389"/>
      <c r="H11" s="389"/>
      <c r="I11" s="379"/>
      <c r="J11" s="166"/>
    </row>
    <row r="12" spans="2:10" ht="43.5" customHeight="1" x14ac:dyDescent="0.2">
      <c r="B12" s="379"/>
      <c r="C12" s="379"/>
      <c r="D12" s="379"/>
      <c r="E12" s="379"/>
      <c r="F12" s="380" t="s">
        <v>1629</v>
      </c>
      <c r="G12" s="381"/>
      <c r="H12" s="381"/>
      <c r="I12" s="379"/>
      <c r="J12" s="166"/>
    </row>
    <row r="13" spans="2:10" ht="26.45" customHeight="1" x14ac:dyDescent="0.2">
      <c r="B13" s="377"/>
      <c r="C13" s="377"/>
      <c r="D13" s="377"/>
      <c r="E13" s="377"/>
      <c r="F13" s="389" t="s">
        <v>1172</v>
      </c>
      <c r="G13" s="389"/>
      <c r="H13" s="389"/>
      <c r="I13" s="377"/>
      <c r="J13" s="166"/>
    </row>
    <row r="14" spans="2:10" ht="43.5" customHeight="1" x14ac:dyDescent="0.2">
      <c r="B14" s="377"/>
      <c r="C14" s="377"/>
      <c r="D14" s="377"/>
      <c r="E14" s="377"/>
      <c r="F14" s="380" t="s">
        <v>1630</v>
      </c>
      <c r="G14" s="381"/>
      <c r="H14" s="381"/>
      <c r="I14" s="377"/>
      <c r="J14" s="166"/>
    </row>
    <row r="15" spans="2:10" ht="24" customHeight="1" x14ac:dyDescent="0.2">
      <c r="B15" s="376"/>
      <c r="C15" s="376"/>
      <c r="D15" s="376"/>
      <c r="E15" s="376"/>
      <c r="F15" s="389" t="s">
        <v>1172</v>
      </c>
      <c r="G15" s="389"/>
      <c r="H15" s="389"/>
      <c r="I15" s="376"/>
      <c r="J15" s="166"/>
    </row>
    <row r="16" spans="2:10" ht="29.25" customHeight="1" x14ac:dyDescent="0.2">
      <c r="B16" s="376"/>
      <c r="C16" s="376"/>
      <c r="D16" s="376"/>
      <c r="E16" s="376"/>
      <c r="F16" s="380" t="s">
        <v>1579</v>
      </c>
      <c r="G16" s="381"/>
      <c r="H16" s="381"/>
      <c r="I16" s="376"/>
      <c r="J16" s="166"/>
    </row>
    <row r="17" spans="1:18" ht="24" customHeight="1" x14ac:dyDescent="0.2">
      <c r="B17" s="375"/>
      <c r="C17" s="375"/>
      <c r="D17" s="375"/>
      <c r="E17" s="375"/>
      <c r="F17" s="389" t="s">
        <v>1172</v>
      </c>
      <c r="G17" s="389"/>
      <c r="H17" s="389"/>
      <c r="I17" s="375"/>
      <c r="J17" s="166"/>
    </row>
    <row r="18" spans="1:18" ht="29.25" customHeight="1" x14ac:dyDescent="0.2">
      <c r="B18" s="375"/>
      <c r="C18" s="375"/>
      <c r="D18" s="375"/>
      <c r="E18" s="375"/>
      <c r="F18" s="380" t="s">
        <v>1551</v>
      </c>
      <c r="G18" s="381"/>
      <c r="H18" s="381"/>
      <c r="I18" s="375"/>
      <c r="J18" s="166"/>
    </row>
    <row r="19" spans="1:18" ht="24" customHeight="1" x14ac:dyDescent="0.2">
      <c r="B19" s="363"/>
      <c r="C19" s="363"/>
      <c r="D19" s="363"/>
      <c r="E19" s="363"/>
      <c r="F19" s="389" t="s">
        <v>1172</v>
      </c>
      <c r="G19" s="389"/>
      <c r="H19" s="389"/>
      <c r="I19" s="363"/>
      <c r="J19" s="166"/>
    </row>
    <row r="20" spans="1:18" ht="29.25" customHeight="1" x14ac:dyDescent="0.2">
      <c r="B20" s="363"/>
      <c r="C20" s="363"/>
      <c r="D20" s="363"/>
      <c r="E20" s="363"/>
      <c r="F20" s="380" t="s">
        <v>1497</v>
      </c>
      <c r="G20" s="381"/>
      <c r="H20" s="381"/>
      <c r="I20" s="363"/>
      <c r="J20" s="166"/>
    </row>
    <row r="21" spans="1:18" ht="24" customHeight="1" x14ac:dyDescent="0.2">
      <c r="B21" s="361"/>
      <c r="C21" s="361"/>
      <c r="D21" s="361"/>
      <c r="E21" s="361"/>
      <c r="F21" s="389" t="s">
        <v>1172</v>
      </c>
      <c r="G21" s="389"/>
      <c r="H21" s="389"/>
      <c r="I21" s="361"/>
      <c r="J21" s="166"/>
    </row>
    <row r="22" spans="1:18" ht="29.25" customHeight="1" x14ac:dyDescent="0.2">
      <c r="B22" s="361"/>
      <c r="C22" s="361"/>
      <c r="D22" s="361"/>
      <c r="E22" s="361"/>
      <c r="F22" s="380" t="s">
        <v>1447</v>
      </c>
      <c r="G22" s="381"/>
      <c r="H22" s="381"/>
      <c r="I22" s="361"/>
      <c r="J22" s="166"/>
    </row>
    <row r="23" spans="1:18" ht="24" customHeight="1" x14ac:dyDescent="0.2">
      <c r="B23" s="333"/>
      <c r="C23" s="333"/>
      <c r="D23" s="333"/>
      <c r="E23" s="333"/>
      <c r="F23" s="389" t="s">
        <v>1172</v>
      </c>
      <c r="G23" s="389"/>
      <c r="H23" s="389"/>
      <c r="I23" s="333"/>
      <c r="J23" s="166"/>
    </row>
    <row r="24" spans="1:18" ht="30.75" customHeight="1" x14ac:dyDescent="0.2">
      <c r="B24" s="333"/>
      <c r="C24" s="333"/>
      <c r="D24" s="333"/>
      <c r="E24" s="333"/>
      <c r="F24" s="380" t="s">
        <v>1439</v>
      </c>
      <c r="G24" s="381"/>
      <c r="H24" s="381"/>
      <c r="I24" s="333"/>
      <c r="J24" s="166"/>
    </row>
    <row r="25" spans="1:18" ht="37.5" customHeight="1" x14ac:dyDescent="0.2">
      <c r="A25" s="384" t="s">
        <v>1309</v>
      </c>
      <c r="B25" s="384"/>
      <c r="C25" s="384"/>
      <c r="D25" s="384"/>
      <c r="E25" s="384"/>
      <c r="F25" s="384"/>
      <c r="G25" s="384"/>
      <c r="H25" s="385"/>
      <c r="I25" s="385"/>
      <c r="J25" s="167"/>
    </row>
    <row r="26" spans="1:18" ht="33.75" customHeight="1" x14ac:dyDescent="0.2">
      <c r="A26" s="392" t="s">
        <v>9</v>
      </c>
      <c r="B26" s="394" t="s">
        <v>10</v>
      </c>
      <c r="C26" s="394" t="s">
        <v>11</v>
      </c>
      <c r="D26" s="394" t="s">
        <v>12</v>
      </c>
      <c r="E26" s="394" t="s">
        <v>13</v>
      </c>
      <c r="F26" s="394" t="s">
        <v>14</v>
      </c>
      <c r="G26" s="388" t="s">
        <v>335</v>
      </c>
      <c r="H26" s="382"/>
      <c r="I26" s="382"/>
      <c r="J26" s="168"/>
    </row>
    <row r="27" spans="1:18" s="3" customFormat="1" ht="23.25" customHeight="1" x14ac:dyDescent="0.2">
      <c r="A27" s="393"/>
      <c r="B27" s="393"/>
      <c r="C27" s="393"/>
      <c r="D27" s="393"/>
      <c r="E27" s="393"/>
      <c r="F27" s="393"/>
      <c r="G27" s="387" t="s">
        <v>807</v>
      </c>
      <c r="H27" s="387" t="s">
        <v>1018</v>
      </c>
      <c r="I27" s="387" t="s">
        <v>1397</v>
      </c>
      <c r="J27" s="169"/>
      <c r="K27" s="179"/>
      <c r="L27" s="179"/>
      <c r="M27" s="179"/>
      <c r="N27" s="179"/>
      <c r="O27" s="179"/>
      <c r="P27" s="179"/>
      <c r="Q27" s="179"/>
      <c r="R27" s="179"/>
    </row>
    <row r="28" spans="1:18" s="3" customFormat="1" ht="49.5" customHeight="1" x14ac:dyDescent="0.2">
      <c r="A28" s="393"/>
      <c r="B28" s="393"/>
      <c r="C28" s="393"/>
      <c r="D28" s="393"/>
      <c r="E28" s="393"/>
      <c r="F28" s="393"/>
      <c r="G28" s="387"/>
      <c r="H28" s="387"/>
      <c r="I28" s="387"/>
      <c r="J28" s="169"/>
      <c r="K28" s="179"/>
      <c r="L28" s="179"/>
      <c r="M28" s="179"/>
      <c r="N28" s="179"/>
      <c r="O28" s="179"/>
      <c r="P28" s="179"/>
      <c r="Q28" s="179"/>
      <c r="R28" s="179"/>
    </row>
    <row r="29" spans="1:18" s="3" customFormat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72">
        <v>7</v>
      </c>
      <c r="H29" s="72">
        <v>8</v>
      </c>
      <c r="I29" s="72">
        <v>9</v>
      </c>
      <c r="J29" s="170"/>
      <c r="K29" s="179"/>
      <c r="L29" s="179"/>
      <c r="M29" s="179"/>
      <c r="N29" s="179"/>
      <c r="O29" s="179"/>
      <c r="P29" s="179"/>
      <c r="Q29" s="179"/>
      <c r="R29" s="179"/>
    </row>
    <row r="30" spans="1:18" s="211" customFormat="1" ht="63" customHeight="1" x14ac:dyDescent="0.2">
      <c r="A30" s="346" t="s">
        <v>1093</v>
      </c>
      <c r="B30" s="347">
        <v>757</v>
      </c>
      <c r="C30" s="347"/>
      <c r="D30" s="347"/>
      <c r="E30" s="348"/>
      <c r="F30" s="347"/>
      <c r="G30" s="349"/>
      <c r="H30" s="349"/>
      <c r="I30" s="349"/>
      <c r="J30" s="300"/>
      <c r="K30" s="336"/>
      <c r="L30" s="336"/>
      <c r="M30" s="336"/>
      <c r="N30" s="336"/>
      <c r="O30" s="336"/>
      <c r="P30" s="336"/>
      <c r="Q30" s="336"/>
      <c r="R30" s="336"/>
    </row>
    <row r="31" spans="1:18" hidden="1" x14ac:dyDescent="0.2">
      <c r="A31" s="243" t="s">
        <v>15</v>
      </c>
      <c r="B31" s="237">
        <v>757</v>
      </c>
      <c r="C31" s="238" t="s">
        <v>16</v>
      </c>
      <c r="D31" s="238"/>
      <c r="E31" s="238"/>
      <c r="F31" s="238"/>
      <c r="G31" s="235">
        <f>G32</f>
        <v>0</v>
      </c>
      <c r="H31" s="235">
        <f t="shared" ref="H31:I31" si="0">H32</f>
        <v>0</v>
      </c>
      <c r="I31" s="235">
        <f t="shared" si="0"/>
        <v>0</v>
      </c>
      <c r="J31" s="171"/>
      <c r="N31" s="189">
        <f>H31</f>
        <v>0</v>
      </c>
    </row>
    <row r="32" spans="1:18" ht="18.75" hidden="1" customHeight="1" x14ac:dyDescent="0.2">
      <c r="A32" s="40" t="s">
        <v>19</v>
      </c>
      <c r="B32" s="133">
        <v>757</v>
      </c>
      <c r="C32" s="82" t="s">
        <v>16</v>
      </c>
      <c r="D32" s="82" t="s">
        <v>20</v>
      </c>
      <c r="E32" s="82"/>
      <c r="F32" s="82"/>
      <c r="G32" s="84">
        <f>G33</f>
        <v>0</v>
      </c>
      <c r="H32" s="84">
        <f>H33</f>
        <v>0</v>
      </c>
      <c r="I32" s="84">
        <f>I33</f>
        <v>0</v>
      </c>
      <c r="J32" s="159"/>
    </row>
    <row r="33" spans="1:18" ht="32.25" hidden="1" customHeight="1" x14ac:dyDescent="0.2">
      <c r="A33" s="16" t="s">
        <v>146</v>
      </c>
      <c r="B33" s="133">
        <v>757</v>
      </c>
      <c r="C33" s="82" t="s">
        <v>16</v>
      </c>
      <c r="D33" s="82" t="s">
        <v>20</v>
      </c>
      <c r="E33" s="82" t="s">
        <v>192</v>
      </c>
      <c r="F33" s="82"/>
      <c r="G33" s="84">
        <f>G34</f>
        <v>0</v>
      </c>
      <c r="H33" s="84">
        <f t="shared" ref="H33:I33" si="1">H34</f>
        <v>0</v>
      </c>
      <c r="I33" s="84">
        <f t="shared" si="1"/>
        <v>0</v>
      </c>
      <c r="J33" s="159"/>
      <c r="N33" s="189"/>
    </row>
    <row r="34" spans="1:18" ht="22.5" hidden="1" customHeight="1" x14ac:dyDescent="0.2">
      <c r="A34" s="80" t="s">
        <v>1195</v>
      </c>
      <c r="B34" s="133">
        <v>757</v>
      </c>
      <c r="C34" s="82" t="s">
        <v>16</v>
      </c>
      <c r="D34" s="82" t="s">
        <v>20</v>
      </c>
      <c r="E34" s="82" t="s">
        <v>1194</v>
      </c>
      <c r="F34" s="82"/>
      <c r="G34" s="84">
        <f>G35</f>
        <v>0</v>
      </c>
      <c r="H34" s="84">
        <v>0</v>
      </c>
      <c r="I34" s="84">
        <v>0</v>
      </c>
      <c r="J34" s="159"/>
      <c r="P34" s="202"/>
    </row>
    <row r="35" spans="1:18" ht="27.75" hidden="1" customHeight="1" x14ac:dyDescent="0.2">
      <c r="A35" s="80" t="s">
        <v>33</v>
      </c>
      <c r="B35" s="133">
        <v>757</v>
      </c>
      <c r="C35" s="82" t="s">
        <v>16</v>
      </c>
      <c r="D35" s="82" t="s">
        <v>20</v>
      </c>
      <c r="E35" s="82" t="s">
        <v>1194</v>
      </c>
      <c r="F35" s="82" t="s">
        <v>34</v>
      </c>
      <c r="G35" s="84">
        <f t="shared" ref="G35" si="2">G36</f>
        <v>0</v>
      </c>
      <c r="H35" s="84">
        <v>0</v>
      </c>
      <c r="I35" s="84">
        <v>0</v>
      </c>
      <c r="J35" s="159"/>
    </row>
    <row r="36" spans="1:18" ht="28.5" hidden="1" customHeight="1" x14ac:dyDescent="0.2">
      <c r="A36" s="80" t="s">
        <v>35</v>
      </c>
      <c r="B36" s="133">
        <v>757</v>
      </c>
      <c r="C36" s="82" t="s">
        <v>16</v>
      </c>
      <c r="D36" s="82" t="s">
        <v>20</v>
      </c>
      <c r="E36" s="82" t="s">
        <v>1194</v>
      </c>
      <c r="F36" s="82" t="s">
        <v>36</v>
      </c>
      <c r="G36" s="84"/>
      <c r="H36" s="84"/>
      <c r="I36" s="84"/>
      <c r="J36" s="159"/>
    </row>
    <row r="37" spans="1:18" x14ac:dyDescent="0.2">
      <c r="A37" s="236" t="s">
        <v>82</v>
      </c>
      <c r="B37" s="237">
        <v>757</v>
      </c>
      <c r="C37" s="238" t="s">
        <v>51</v>
      </c>
      <c r="D37" s="238"/>
      <c r="E37" s="238"/>
      <c r="F37" s="238"/>
      <c r="G37" s="235">
        <f>SUM(G38)</f>
        <v>154371.15</v>
      </c>
      <c r="H37" s="235">
        <f>SUM(H38)</f>
        <v>161100</v>
      </c>
      <c r="I37" s="235">
        <f>SUM(I38)</f>
        <v>161100</v>
      </c>
      <c r="J37" s="171"/>
      <c r="N37" s="189">
        <f>H37</f>
        <v>161100</v>
      </c>
    </row>
    <row r="38" spans="1:18" x14ac:dyDescent="0.2">
      <c r="A38" s="80" t="s">
        <v>83</v>
      </c>
      <c r="B38" s="133">
        <v>757</v>
      </c>
      <c r="C38" s="82" t="s">
        <v>51</v>
      </c>
      <c r="D38" s="82" t="s">
        <v>84</v>
      </c>
      <c r="E38" s="82"/>
      <c r="F38" s="82"/>
      <c r="G38" s="84">
        <f>G39</f>
        <v>154371.15</v>
      </c>
      <c r="H38" s="84">
        <f>H39</f>
        <v>161100</v>
      </c>
      <c r="I38" s="84">
        <f>I39</f>
        <v>161100</v>
      </c>
      <c r="J38" s="159"/>
    </row>
    <row r="39" spans="1:18" s="32" customFormat="1" ht="29.25" customHeight="1" x14ac:dyDescent="0.2">
      <c r="A39" s="30" t="s">
        <v>1028</v>
      </c>
      <c r="B39" s="133">
        <v>757</v>
      </c>
      <c r="C39" s="82" t="s">
        <v>51</v>
      </c>
      <c r="D39" s="82" t="s">
        <v>84</v>
      </c>
      <c r="E39" s="82" t="s">
        <v>184</v>
      </c>
      <c r="F39" s="82"/>
      <c r="G39" s="84">
        <f>G40+G45</f>
        <v>154371.15</v>
      </c>
      <c r="H39" s="84">
        <f>H40+H45</f>
        <v>161100</v>
      </c>
      <c r="I39" s="84">
        <f>I40+I45</f>
        <v>161100</v>
      </c>
      <c r="J39" s="159"/>
      <c r="K39" s="183"/>
      <c r="L39" s="183"/>
      <c r="M39" s="183"/>
      <c r="N39" s="183"/>
      <c r="O39" s="183"/>
      <c r="P39" s="183"/>
      <c r="Q39" s="183"/>
      <c r="R39" s="183"/>
    </row>
    <row r="40" spans="1:18" s="32" customFormat="1" ht="27.75" customHeight="1" x14ac:dyDescent="0.2">
      <c r="A40" s="30" t="s">
        <v>1067</v>
      </c>
      <c r="B40" s="133">
        <v>757</v>
      </c>
      <c r="C40" s="82" t="s">
        <v>51</v>
      </c>
      <c r="D40" s="82" t="s">
        <v>84</v>
      </c>
      <c r="E40" s="82" t="s">
        <v>185</v>
      </c>
      <c r="F40" s="82"/>
      <c r="G40" s="84">
        <f>G43+G41</f>
        <v>154371.15</v>
      </c>
      <c r="H40" s="84">
        <f>H43+H41</f>
        <v>161100</v>
      </c>
      <c r="I40" s="84">
        <f>I43+I41</f>
        <v>161100</v>
      </c>
      <c r="J40" s="159"/>
      <c r="K40" s="183"/>
      <c r="L40" s="183"/>
      <c r="M40" s="183"/>
      <c r="N40" s="183"/>
      <c r="O40" s="183"/>
      <c r="P40" s="183"/>
      <c r="Q40" s="183"/>
      <c r="R40" s="183"/>
    </row>
    <row r="41" spans="1:18" ht="33.75" hidden="1" customHeight="1" x14ac:dyDescent="0.2">
      <c r="A41" s="16" t="s">
        <v>33</v>
      </c>
      <c r="B41" s="133">
        <v>757</v>
      </c>
      <c r="C41" s="82" t="s">
        <v>51</v>
      </c>
      <c r="D41" s="82" t="s">
        <v>84</v>
      </c>
      <c r="E41" s="82" t="s">
        <v>185</v>
      </c>
      <c r="F41" s="82" t="s">
        <v>34</v>
      </c>
      <c r="G41" s="84">
        <f>G42</f>
        <v>0</v>
      </c>
      <c r="H41" s="84">
        <f t="shared" ref="H41:I41" si="3">H42</f>
        <v>0</v>
      </c>
      <c r="I41" s="84">
        <f t="shared" si="3"/>
        <v>0</v>
      </c>
      <c r="J41" s="159"/>
    </row>
    <row r="42" spans="1:18" ht="26.25" hidden="1" customHeight="1" x14ac:dyDescent="0.2">
      <c r="A42" s="16" t="s">
        <v>35</v>
      </c>
      <c r="B42" s="133">
        <v>757</v>
      </c>
      <c r="C42" s="82" t="s">
        <v>51</v>
      </c>
      <c r="D42" s="82" t="s">
        <v>84</v>
      </c>
      <c r="E42" s="82" t="s">
        <v>185</v>
      </c>
      <c r="F42" s="82" t="s">
        <v>36</v>
      </c>
      <c r="G42" s="83"/>
      <c r="H42" s="83"/>
      <c r="I42" s="83"/>
      <c r="J42" s="160"/>
    </row>
    <row r="43" spans="1:18" ht="25.5" x14ac:dyDescent="0.2">
      <c r="A43" s="16" t="s">
        <v>27</v>
      </c>
      <c r="B43" s="133">
        <v>757</v>
      </c>
      <c r="C43" s="82" t="s">
        <v>51</v>
      </c>
      <c r="D43" s="82" t="s">
        <v>84</v>
      </c>
      <c r="E43" s="82" t="s">
        <v>185</v>
      </c>
      <c r="F43" s="82" t="s">
        <v>28</v>
      </c>
      <c r="G43" s="83">
        <f t="shared" ref="G43:I43" si="4">G44</f>
        <v>154371.15</v>
      </c>
      <c r="H43" s="83">
        <f t="shared" si="4"/>
        <v>161100</v>
      </c>
      <c r="I43" s="83">
        <f t="shared" si="4"/>
        <v>161100</v>
      </c>
      <c r="J43" s="160"/>
    </row>
    <row r="44" spans="1:18" ht="18" customHeight="1" x14ac:dyDescent="0.2">
      <c r="A44" s="16" t="s">
        <v>29</v>
      </c>
      <c r="B44" s="133">
        <v>757</v>
      </c>
      <c r="C44" s="82" t="s">
        <v>51</v>
      </c>
      <c r="D44" s="82" t="s">
        <v>84</v>
      </c>
      <c r="E44" s="82" t="s">
        <v>185</v>
      </c>
      <c r="F44" s="82" t="s">
        <v>30</v>
      </c>
      <c r="G44" s="8">
        <f>161100-6728.85</f>
        <v>154371.15</v>
      </c>
      <c r="H44" s="8">
        <v>161100</v>
      </c>
      <c r="I44" s="8">
        <v>161100</v>
      </c>
      <c r="J44" s="160"/>
    </row>
    <row r="45" spans="1:18" ht="15" hidden="1" customHeight="1" x14ac:dyDescent="0.2">
      <c r="A45" s="16" t="s">
        <v>436</v>
      </c>
      <c r="B45" s="133">
        <v>757</v>
      </c>
      <c r="C45" s="82" t="s">
        <v>51</v>
      </c>
      <c r="D45" s="82" t="s">
        <v>84</v>
      </c>
      <c r="E45" s="82" t="s">
        <v>435</v>
      </c>
      <c r="F45" s="82"/>
      <c r="G45" s="84">
        <f>G46</f>
        <v>0</v>
      </c>
      <c r="H45" s="84">
        <f t="shared" ref="H45:I45" si="5">H46</f>
        <v>0</v>
      </c>
      <c r="I45" s="84">
        <f t="shared" si="5"/>
        <v>0</v>
      </c>
      <c r="J45" s="159"/>
    </row>
    <row r="46" spans="1:18" ht="35.25" hidden="1" customHeight="1" x14ac:dyDescent="0.2">
      <c r="A46" s="16" t="s">
        <v>33</v>
      </c>
      <c r="B46" s="133">
        <v>757</v>
      </c>
      <c r="C46" s="82" t="s">
        <v>51</v>
      </c>
      <c r="D46" s="82" t="s">
        <v>84</v>
      </c>
      <c r="E46" s="82" t="s">
        <v>435</v>
      </c>
      <c r="F46" s="82" t="s">
        <v>34</v>
      </c>
      <c r="G46" s="84">
        <f>G47</f>
        <v>0</v>
      </c>
      <c r="H46" s="84">
        <f t="shared" ref="H46:I46" si="6">H47</f>
        <v>0</v>
      </c>
      <c r="I46" s="84">
        <f t="shared" si="6"/>
        <v>0</v>
      </c>
      <c r="J46" s="159"/>
    </row>
    <row r="47" spans="1:18" ht="30" hidden="1" customHeight="1" x14ac:dyDescent="0.2">
      <c r="A47" s="16" t="s">
        <v>35</v>
      </c>
      <c r="B47" s="133">
        <v>757</v>
      </c>
      <c r="C47" s="82" t="s">
        <v>51</v>
      </c>
      <c r="D47" s="82" t="s">
        <v>84</v>
      </c>
      <c r="E47" s="82" t="s">
        <v>435</v>
      </c>
      <c r="F47" s="82" t="s">
        <v>36</v>
      </c>
      <c r="G47" s="84"/>
      <c r="H47" s="84">
        <v>0</v>
      </c>
      <c r="I47" s="84">
        <v>0</v>
      </c>
      <c r="J47" s="159"/>
    </row>
    <row r="48" spans="1:18" ht="16.5" customHeight="1" x14ac:dyDescent="0.2">
      <c r="A48" s="11" t="s">
        <v>22</v>
      </c>
      <c r="B48" s="238">
        <v>757</v>
      </c>
      <c r="C48" s="238" t="s">
        <v>23</v>
      </c>
      <c r="D48" s="238"/>
      <c r="E48" s="238"/>
      <c r="F48" s="238"/>
      <c r="G48" s="93">
        <f>G156+G49++G174</f>
        <v>39641787.189999998</v>
      </c>
      <c r="H48" s="93">
        <f>H156+H49++H174</f>
        <v>39443253.289999999</v>
      </c>
      <c r="I48" s="93">
        <f>I156+I49++I174</f>
        <v>39496320.950000003</v>
      </c>
      <c r="J48" s="172"/>
      <c r="N48" s="189"/>
    </row>
    <row r="49" spans="1:20" ht="18.75" customHeight="1" x14ac:dyDescent="0.2">
      <c r="A49" s="16" t="s">
        <v>90</v>
      </c>
      <c r="B49" s="133">
        <v>757</v>
      </c>
      <c r="C49" s="82" t="s">
        <v>23</v>
      </c>
      <c r="D49" s="82" t="s">
        <v>66</v>
      </c>
      <c r="E49" s="82"/>
      <c r="F49" s="133"/>
      <c r="G49" s="84">
        <f>G50+G139+G90+G111+G144</f>
        <v>39266737.189999998</v>
      </c>
      <c r="H49" s="84">
        <f>H50+H139+H90</f>
        <v>39043203.289999999</v>
      </c>
      <c r="I49" s="84">
        <f>I50+I139+I90</f>
        <v>39096270.950000003</v>
      </c>
      <c r="J49" s="159"/>
      <c r="N49" s="189">
        <f>H53+H56+H59+H65+H143</f>
        <v>39043203.289999999</v>
      </c>
      <c r="O49" s="189">
        <f>H49-N49</f>
        <v>0</v>
      </c>
    </row>
    <row r="50" spans="1:20" ht="35.25" customHeight="1" x14ac:dyDescent="0.2">
      <c r="A50" s="80" t="s">
        <v>1030</v>
      </c>
      <c r="B50" s="133">
        <v>757</v>
      </c>
      <c r="C50" s="82" t="s">
        <v>23</v>
      </c>
      <c r="D50" s="82" t="s">
        <v>66</v>
      </c>
      <c r="E50" s="82" t="s">
        <v>175</v>
      </c>
      <c r="F50" s="82"/>
      <c r="G50" s="84">
        <f>+G51+G87+G84+G72+G78+G75+G81+G105+G108+G69+G94+G97+G100+G60+G66+G63+G57+G121+G124+G133+G136+G115+G118+G130+G127+G54</f>
        <v>36911035.909999996</v>
      </c>
      <c r="H50" s="84">
        <f t="shared" ref="H50:I50" si="7">+H51+H87+H84+H72+H78+H75+H81+H105+H108+H69+H94+H97+H100+H60+H66+H63+H57+H121+H124+H133+H136+H115+H118+H130+H127+H54</f>
        <v>36564089.369999997</v>
      </c>
      <c r="I50" s="84">
        <f t="shared" si="7"/>
        <v>36617158.200000003</v>
      </c>
      <c r="J50" s="159"/>
      <c r="N50" s="189"/>
      <c r="Q50" s="189"/>
    </row>
    <row r="51" spans="1:20" ht="25.5" x14ac:dyDescent="0.2">
      <c r="A51" s="80" t="s">
        <v>26</v>
      </c>
      <c r="B51" s="133">
        <v>757</v>
      </c>
      <c r="C51" s="82" t="s">
        <v>23</v>
      </c>
      <c r="D51" s="82" t="s">
        <v>66</v>
      </c>
      <c r="E51" s="82" t="s">
        <v>176</v>
      </c>
      <c r="F51" s="82"/>
      <c r="G51" s="84">
        <f>G52</f>
        <v>36278235.909999996</v>
      </c>
      <c r="H51" s="84">
        <f t="shared" ref="H51:I51" si="8">H52</f>
        <v>36186089.369999997</v>
      </c>
      <c r="I51" s="84">
        <f t="shared" si="8"/>
        <v>36239158.200000003</v>
      </c>
      <c r="J51" s="159"/>
    </row>
    <row r="52" spans="1:20" ht="25.5" x14ac:dyDescent="0.2">
      <c r="A52" s="80" t="s">
        <v>27</v>
      </c>
      <c r="B52" s="133">
        <v>757</v>
      </c>
      <c r="C52" s="82" t="s">
        <v>23</v>
      </c>
      <c r="D52" s="82" t="s">
        <v>66</v>
      </c>
      <c r="E52" s="82" t="s">
        <v>176</v>
      </c>
      <c r="F52" s="82" t="s">
        <v>28</v>
      </c>
      <c r="G52" s="84">
        <f>G53</f>
        <v>36278235.909999996</v>
      </c>
      <c r="H52" s="84">
        <f>H53</f>
        <v>36186089.369999997</v>
      </c>
      <c r="I52" s="84">
        <f>I53</f>
        <v>36239158.200000003</v>
      </c>
      <c r="J52" s="159"/>
    </row>
    <row r="53" spans="1:20" ht="19.5" customHeight="1" x14ac:dyDescent="0.2">
      <c r="A53" s="80" t="s">
        <v>29</v>
      </c>
      <c r="B53" s="133">
        <v>757</v>
      </c>
      <c r="C53" s="82" t="s">
        <v>23</v>
      </c>
      <c r="D53" s="82" t="s">
        <v>66</v>
      </c>
      <c r="E53" s="82" t="s">
        <v>176</v>
      </c>
      <c r="F53" s="82" t="s">
        <v>30</v>
      </c>
      <c r="G53" s="70">
        <f>36130742.11+147493.8</f>
        <v>36278235.909999996</v>
      </c>
      <c r="H53" s="70">
        <v>36186089.369999997</v>
      </c>
      <c r="I53" s="70">
        <v>36239158.200000003</v>
      </c>
      <c r="J53" s="159"/>
    </row>
    <row r="54" spans="1:20" ht="25.5" x14ac:dyDescent="0.2">
      <c r="A54" s="16" t="s">
        <v>754</v>
      </c>
      <c r="B54" s="14">
        <v>757</v>
      </c>
      <c r="C54" s="15" t="s">
        <v>23</v>
      </c>
      <c r="D54" s="15" t="s">
        <v>66</v>
      </c>
      <c r="E54" s="15" t="s">
        <v>753</v>
      </c>
      <c r="F54" s="15"/>
      <c r="G54" s="70">
        <f>G55</f>
        <v>116800</v>
      </c>
      <c r="H54" s="70">
        <f t="shared" ref="H54:I54" si="9">H55</f>
        <v>108000</v>
      </c>
      <c r="I54" s="70">
        <f t="shared" si="9"/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25.5" x14ac:dyDescent="0.2">
      <c r="A55" s="16" t="s">
        <v>27</v>
      </c>
      <c r="B55" s="14">
        <v>757</v>
      </c>
      <c r="C55" s="15" t="s">
        <v>23</v>
      </c>
      <c r="D55" s="15" t="s">
        <v>66</v>
      </c>
      <c r="E55" s="15" t="s">
        <v>753</v>
      </c>
      <c r="F55" s="15" t="s">
        <v>28</v>
      </c>
      <c r="G55" s="70">
        <f>G56</f>
        <v>116800</v>
      </c>
      <c r="H55" s="70">
        <f>H56</f>
        <v>108000</v>
      </c>
      <c r="I55" s="70">
        <f>I56</f>
        <v>108000</v>
      </c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ht="19.5" customHeight="1" x14ac:dyDescent="0.2">
      <c r="A56" s="16" t="s">
        <v>29</v>
      </c>
      <c r="B56" s="14">
        <v>757</v>
      </c>
      <c r="C56" s="15" t="s">
        <v>23</v>
      </c>
      <c r="D56" s="15" t="s">
        <v>66</v>
      </c>
      <c r="E56" s="15" t="s">
        <v>753</v>
      </c>
      <c r="F56" s="15" t="s">
        <v>30</v>
      </c>
      <c r="G56" s="70">
        <f>108000+8800</f>
        <v>116800</v>
      </c>
      <c r="H56" s="70">
        <v>108000</v>
      </c>
      <c r="I56" s="70">
        <v>108000</v>
      </c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</row>
    <row r="57" spans="1:20" x14ac:dyDescent="0.2">
      <c r="A57" s="80" t="s">
        <v>758</v>
      </c>
      <c r="B57" s="133">
        <v>757</v>
      </c>
      <c r="C57" s="82" t="s">
        <v>23</v>
      </c>
      <c r="D57" s="82" t="s">
        <v>66</v>
      </c>
      <c r="E57" s="82" t="s">
        <v>757</v>
      </c>
      <c r="F57" s="82"/>
      <c r="G57" s="70">
        <f>G58</f>
        <v>153000</v>
      </c>
      <c r="H57" s="70">
        <f t="shared" ref="H57:I57" si="10">H58</f>
        <v>225000</v>
      </c>
      <c r="I57" s="70">
        <f t="shared" si="10"/>
        <v>225000</v>
      </c>
      <c r="J57" s="159"/>
    </row>
    <row r="58" spans="1:20" ht="25.5" x14ac:dyDescent="0.2">
      <c r="A58" s="80" t="s">
        <v>27</v>
      </c>
      <c r="B58" s="133">
        <v>757</v>
      </c>
      <c r="C58" s="82" t="s">
        <v>23</v>
      </c>
      <c r="D58" s="82" t="s">
        <v>66</v>
      </c>
      <c r="E58" s="82" t="s">
        <v>757</v>
      </c>
      <c r="F58" s="82" t="s">
        <v>28</v>
      </c>
      <c r="G58" s="70">
        <f>G59</f>
        <v>153000</v>
      </c>
      <c r="H58" s="70">
        <f>H59</f>
        <v>225000</v>
      </c>
      <c r="I58" s="70">
        <f>I59</f>
        <v>225000</v>
      </c>
      <c r="J58" s="159"/>
    </row>
    <row r="59" spans="1:20" ht="19.5" customHeight="1" x14ac:dyDescent="0.2">
      <c r="A59" s="80" t="s">
        <v>29</v>
      </c>
      <c r="B59" s="133">
        <v>757</v>
      </c>
      <c r="C59" s="82" t="s">
        <v>23</v>
      </c>
      <c r="D59" s="82" t="s">
        <v>66</v>
      </c>
      <c r="E59" s="82" t="s">
        <v>757</v>
      </c>
      <c r="F59" s="82" t="s">
        <v>30</v>
      </c>
      <c r="G59" s="70">
        <v>153000</v>
      </c>
      <c r="H59" s="70">
        <v>225000</v>
      </c>
      <c r="I59" s="70">
        <v>225000</v>
      </c>
      <c r="J59" s="159"/>
    </row>
    <row r="60" spans="1:20" ht="38.25" x14ac:dyDescent="0.2">
      <c r="A60" s="80" t="s">
        <v>760</v>
      </c>
      <c r="B60" s="133">
        <v>757</v>
      </c>
      <c r="C60" s="82" t="s">
        <v>23</v>
      </c>
      <c r="D60" s="82" t="s">
        <v>66</v>
      </c>
      <c r="E60" s="82" t="s">
        <v>759</v>
      </c>
      <c r="F60" s="82"/>
      <c r="G60" s="70">
        <f>G61</f>
        <v>18000</v>
      </c>
      <c r="H60" s="70">
        <f t="shared" ref="H60:I60" si="11">H61</f>
        <v>0</v>
      </c>
      <c r="I60" s="70">
        <f t="shared" si="11"/>
        <v>0</v>
      </c>
      <c r="J60" s="159"/>
    </row>
    <row r="61" spans="1:20" ht="25.5" x14ac:dyDescent="0.2">
      <c r="A61" s="80" t="s">
        <v>27</v>
      </c>
      <c r="B61" s="133">
        <v>757</v>
      </c>
      <c r="C61" s="82" t="s">
        <v>23</v>
      </c>
      <c r="D61" s="82" t="s">
        <v>66</v>
      </c>
      <c r="E61" s="82" t="s">
        <v>759</v>
      </c>
      <c r="F61" s="82" t="s">
        <v>28</v>
      </c>
      <c r="G61" s="70">
        <f>G62</f>
        <v>18000</v>
      </c>
      <c r="H61" s="70">
        <f>H62</f>
        <v>0</v>
      </c>
      <c r="I61" s="70">
        <f>I62</f>
        <v>0</v>
      </c>
      <c r="J61" s="159"/>
    </row>
    <row r="62" spans="1:20" ht="19.5" customHeight="1" x14ac:dyDescent="0.2">
      <c r="A62" s="80" t="s">
        <v>29</v>
      </c>
      <c r="B62" s="133">
        <v>757</v>
      </c>
      <c r="C62" s="82" t="s">
        <v>23</v>
      </c>
      <c r="D62" s="82" t="s">
        <v>66</v>
      </c>
      <c r="E62" s="82" t="s">
        <v>759</v>
      </c>
      <c r="F62" s="82" t="s">
        <v>30</v>
      </c>
      <c r="G62" s="70">
        <v>18000</v>
      </c>
      <c r="H62" s="70">
        <v>0</v>
      </c>
      <c r="I62" s="70">
        <v>0</v>
      </c>
      <c r="J62" s="159"/>
    </row>
    <row r="63" spans="1:20" ht="25.5" x14ac:dyDescent="0.2">
      <c r="A63" s="80" t="s">
        <v>1068</v>
      </c>
      <c r="B63" s="133">
        <v>757</v>
      </c>
      <c r="C63" s="82" t="s">
        <v>23</v>
      </c>
      <c r="D63" s="82" t="s">
        <v>66</v>
      </c>
      <c r="E63" s="82" t="s">
        <v>768</v>
      </c>
      <c r="F63" s="82"/>
      <c r="G63" s="70">
        <f>G64</f>
        <v>45000</v>
      </c>
      <c r="H63" s="84">
        <f t="shared" ref="H63:I63" si="12">H64</f>
        <v>45000</v>
      </c>
      <c r="I63" s="84">
        <f t="shared" si="12"/>
        <v>45000</v>
      </c>
      <c r="J63" s="159"/>
    </row>
    <row r="64" spans="1:20" ht="25.5" x14ac:dyDescent="0.2">
      <c r="A64" s="80" t="s">
        <v>27</v>
      </c>
      <c r="B64" s="133">
        <v>757</v>
      </c>
      <c r="C64" s="82" t="s">
        <v>23</v>
      </c>
      <c r="D64" s="82" t="s">
        <v>66</v>
      </c>
      <c r="E64" s="82" t="s">
        <v>768</v>
      </c>
      <c r="F64" s="82" t="s">
        <v>28</v>
      </c>
      <c r="G64" s="70">
        <f>G65</f>
        <v>45000</v>
      </c>
      <c r="H64" s="84">
        <f>H65</f>
        <v>45000</v>
      </c>
      <c r="I64" s="84">
        <f>I65</f>
        <v>45000</v>
      </c>
      <c r="J64" s="159"/>
    </row>
    <row r="65" spans="1:12" ht="19.5" customHeight="1" x14ac:dyDescent="0.2">
      <c r="A65" s="80" t="s">
        <v>29</v>
      </c>
      <c r="B65" s="133">
        <v>757</v>
      </c>
      <c r="C65" s="82" t="s">
        <v>23</v>
      </c>
      <c r="D65" s="82" t="s">
        <v>66</v>
      </c>
      <c r="E65" s="82" t="s">
        <v>768</v>
      </c>
      <c r="F65" s="82" t="s">
        <v>30</v>
      </c>
      <c r="G65" s="70">
        <v>45000</v>
      </c>
      <c r="H65" s="84">
        <v>45000</v>
      </c>
      <c r="I65" s="84">
        <v>45000</v>
      </c>
      <c r="J65" s="159"/>
    </row>
    <row r="66" spans="1:12" ht="38.25" hidden="1" x14ac:dyDescent="0.2">
      <c r="A66" s="80" t="s">
        <v>591</v>
      </c>
      <c r="B66" s="133">
        <v>757</v>
      </c>
      <c r="C66" s="82" t="s">
        <v>23</v>
      </c>
      <c r="D66" s="82" t="s">
        <v>66</v>
      </c>
      <c r="E66" s="82" t="s">
        <v>756</v>
      </c>
      <c r="F66" s="82"/>
      <c r="G66" s="70">
        <f>G67</f>
        <v>0</v>
      </c>
      <c r="H66" s="84">
        <f t="shared" ref="H66:I66" si="13">H67</f>
        <v>0</v>
      </c>
      <c r="I66" s="84">
        <f t="shared" si="13"/>
        <v>0</v>
      </c>
      <c r="J66" s="159"/>
    </row>
    <row r="67" spans="1:12" ht="25.5" hidden="1" x14ac:dyDescent="0.2">
      <c r="A67" s="80" t="s">
        <v>27</v>
      </c>
      <c r="B67" s="133">
        <v>757</v>
      </c>
      <c r="C67" s="82" t="s">
        <v>23</v>
      </c>
      <c r="D67" s="82" t="s">
        <v>66</v>
      </c>
      <c r="E67" s="82" t="s">
        <v>756</v>
      </c>
      <c r="F67" s="82" t="s">
        <v>28</v>
      </c>
      <c r="G67" s="70">
        <f>G68</f>
        <v>0</v>
      </c>
      <c r="H67" s="84">
        <f>H68</f>
        <v>0</v>
      </c>
      <c r="I67" s="84">
        <f>I68</f>
        <v>0</v>
      </c>
      <c r="J67" s="159"/>
    </row>
    <row r="68" spans="1:12" ht="19.5" hidden="1" customHeight="1" x14ac:dyDescent="0.2">
      <c r="A68" s="80" t="s">
        <v>29</v>
      </c>
      <c r="B68" s="133">
        <v>757</v>
      </c>
      <c r="C68" s="82" t="s">
        <v>23</v>
      </c>
      <c r="D68" s="82" t="s">
        <v>66</v>
      </c>
      <c r="E68" s="82" t="s">
        <v>756</v>
      </c>
      <c r="F68" s="82" t="s">
        <v>30</v>
      </c>
      <c r="G68" s="70"/>
      <c r="H68" s="84"/>
      <c r="I68" s="84"/>
      <c r="J68" s="159"/>
    </row>
    <row r="69" spans="1:12" ht="60" hidden="1" customHeight="1" x14ac:dyDescent="0.2">
      <c r="A69" s="80" t="s">
        <v>591</v>
      </c>
      <c r="B69" s="133">
        <v>757</v>
      </c>
      <c r="C69" s="82" t="s">
        <v>23</v>
      </c>
      <c r="D69" s="82" t="s">
        <v>66</v>
      </c>
      <c r="E69" s="82" t="s">
        <v>592</v>
      </c>
      <c r="F69" s="82"/>
      <c r="G69" s="70">
        <f>G70</f>
        <v>0</v>
      </c>
      <c r="H69" s="84">
        <f t="shared" ref="H69:I70" si="14">H70</f>
        <v>0</v>
      </c>
      <c r="I69" s="84">
        <f t="shared" si="14"/>
        <v>0</v>
      </c>
      <c r="J69" s="159"/>
    </row>
    <row r="70" spans="1:12" ht="47.25" hidden="1" customHeight="1" x14ac:dyDescent="0.2">
      <c r="A70" s="80" t="s">
        <v>27</v>
      </c>
      <c r="B70" s="133">
        <v>757</v>
      </c>
      <c r="C70" s="82" t="s">
        <v>23</v>
      </c>
      <c r="D70" s="82" t="s">
        <v>66</v>
      </c>
      <c r="E70" s="82" t="s">
        <v>592</v>
      </c>
      <c r="F70" s="82" t="s">
        <v>28</v>
      </c>
      <c r="G70" s="70">
        <f>G71</f>
        <v>0</v>
      </c>
      <c r="H70" s="84">
        <f t="shared" si="14"/>
        <v>0</v>
      </c>
      <c r="I70" s="84">
        <f t="shared" si="14"/>
        <v>0</v>
      </c>
      <c r="J70" s="159"/>
      <c r="K70" s="159"/>
      <c r="L70" s="159"/>
    </row>
    <row r="71" spans="1:12" ht="41.25" hidden="1" customHeight="1" x14ac:dyDescent="0.2">
      <c r="A71" s="80" t="s">
        <v>29</v>
      </c>
      <c r="B71" s="133">
        <v>757</v>
      </c>
      <c r="C71" s="82" t="s">
        <v>23</v>
      </c>
      <c r="D71" s="82" t="s">
        <v>66</v>
      </c>
      <c r="E71" s="82" t="s">
        <v>592</v>
      </c>
      <c r="F71" s="82" t="s">
        <v>30</v>
      </c>
      <c r="G71" s="70"/>
      <c r="H71" s="84"/>
      <c r="I71" s="84"/>
      <c r="J71" s="159"/>
    </row>
    <row r="72" spans="1:12" ht="36" hidden="1" customHeight="1" x14ac:dyDescent="0.2">
      <c r="A72" s="80" t="s">
        <v>477</v>
      </c>
      <c r="B72" s="133">
        <v>757</v>
      </c>
      <c r="C72" s="82" t="s">
        <v>23</v>
      </c>
      <c r="D72" s="82" t="s">
        <v>66</v>
      </c>
      <c r="E72" s="82" t="s">
        <v>478</v>
      </c>
      <c r="F72" s="82"/>
      <c r="G72" s="70">
        <f>G74</f>
        <v>0</v>
      </c>
      <c r="H72" s="84">
        <v>0</v>
      </c>
      <c r="I72" s="84">
        <v>0</v>
      </c>
      <c r="J72" s="159"/>
    </row>
    <row r="73" spans="1:12" ht="36" hidden="1" customHeight="1" x14ac:dyDescent="0.2">
      <c r="A73" s="80" t="s">
        <v>27</v>
      </c>
      <c r="B73" s="133">
        <v>757</v>
      </c>
      <c r="C73" s="82" t="s">
        <v>23</v>
      </c>
      <c r="D73" s="82" t="s">
        <v>66</v>
      </c>
      <c r="E73" s="82" t="s">
        <v>478</v>
      </c>
      <c r="F73" s="82" t="s">
        <v>28</v>
      </c>
      <c r="G73" s="70">
        <f>G74</f>
        <v>0</v>
      </c>
      <c r="H73" s="84">
        <v>0</v>
      </c>
      <c r="I73" s="84">
        <v>0</v>
      </c>
      <c r="J73" s="159"/>
    </row>
    <row r="74" spans="1:12" ht="19.5" hidden="1" customHeight="1" x14ac:dyDescent="0.2">
      <c r="A74" s="80" t="s">
        <v>29</v>
      </c>
      <c r="B74" s="133">
        <v>757</v>
      </c>
      <c r="C74" s="82" t="s">
        <v>23</v>
      </c>
      <c r="D74" s="82" t="s">
        <v>66</v>
      </c>
      <c r="E74" s="82" t="s">
        <v>478</v>
      </c>
      <c r="F74" s="82" t="s">
        <v>30</v>
      </c>
      <c r="G74" s="70"/>
      <c r="H74" s="84">
        <v>0</v>
      </c>
      <c r="I74" s="84">
        <v>0</v>
      </c>
      <c r="J74" s="159"/>
    </row>
    <row r="75" spans="1:12" ht="66" hidden="1" customHeight="1" x14ac:dyDescent="0.2">
      <c r="A75" s="80" t="s">
        <v>473</v>
      </c>
      <c r="B75" s="133">
        <v>757</v>
      </c>
      <c r="C75" s="82" t="s">
        <v>23</v>
      </c>
      <c r="D75" s="82" t="s">
        <v>66</v>
      </c>
      <c r="E75" s="82" t="s">
        <v>553</v>
      </c>
      <c r="F75" s="82"/>
      <c r="G75" s="70">
        <f>G76</f>
        <v>0</v>
      </c>
      <c r="H75" s="84">
        <f t="shared" ref="H75:I76" si="15">H76</f>
        <v>0</v>
      </c>
      <c r="I75" s="84">
        <f t="shared" si="15"/>
        <v>0</v>
      </c>
      <c r="J75" s="159"/>
    </row>
    <row r="76" spans="1:12" ht="33.75" hidden="1" customHeight="1" x14ac:dyDescent="0.2">
      <c r="A76" s="80" t="s">
        <v>27</v>
      </c>
      <c r="B76" s="133">
        <v>757</v>
      </c>
      <c r="C76" s="82" t="s">
        <v>23</v>
      </c>
      <c r="D76" s="82" t="s">
        <v>66</v>
      </c>
      <c r="E76" s="82" t="s">
        <v>553</v>
      </c>
      <c r="F76" s="82" t="s">
        <v>28</v>
      </c>
      <c r="G76" s="70">
        <f>G77</f>
        <v>0</v>
      </c>
      <c r="H76" s="84">
        <f t="shared" si="15"/>
        <v>0</v>
      </c>
      <c r="I76" s="84">
        <f t="shared" si="15"/>
        <v>0</v>
      </c>
      <c r="J76" s="159"/>
    </row>
    <row r="77" spans="1:12" ht="27.75" hidden="1" customHeight="1" x14ac:dyDescent="0.2">
      <c r="A77" s="80" t="s">
        <v>29</v>
      </c>
      <c r="B77" s="133">
        <v>757</v>
      </c>
      <c r="C77" s="82" t="s">
        <v>23</v>
      </c>
      <c r="D77" s="82" t="s">
        <v>66</v>
      </c>
      <c r="E77" s="82" t="s">
        <v>553</v>
      </c>
      <c r="F77" s="82" t="s">
        <v>30</v>
      </c>
      <c r="G77" s="70"/>
      <c r="H77" s="84"/>
      <c r="I77" s="84"/>
      <c r="J77" s="159"/>
    </row>
    <row r="78" spans="1:12" ht="78.75" hidden="1" customHeight="1" x14ac:dyDescent="0.2">
      <c r="A78" s="80" t="s">
        <v>252</v>
      </c>
      <c r="B78" s="133">
        <v>757</v>
      </c>
      <c r="C78" s="82" t="s">
        <v>23</v>
      </c>
      <c r="D78" s="82" t="s">
        <v>66</v>
      </c>
      <c r="E78" s="82" t="s">
        <v>520</v>
      </c>
      <c r="F78" s="82"/>
      <c r="G78" s="70">
        <f>G80</f>
        <v>0</v>
      </c>
      <c r="H78" s="84">
        <v>0</v>
      </c>
      <c r="I78" s="84">
        <v>0</v>
      </c>
      <c r="J78" s="159"/>
    </row>
    <row r="79" spans="1:12" ht="36" hidden="1" customHeight="1" x14ac:dyDescent="0.2">
      <c r="A79" s="80" t="s">
        <v>27</v>
      </c>
      <c r="B79" s="133">
        <v>757</v>
      </c>
      <c r="C79" s="82" t="s">
        <v>23</v>
      </c>
      <c r="D79" s="82" t="s">
        <v>66</v>
      </c>
      <c r="E79" s="82" t="s">
        <v>520</v>
      </c>
      <c r="F79" s="82" t="s">
        <v>28</v>
      </c>
      <c r="G79" s="70">
        <f>G80</f>
        <v>0</v>
      </c>
      <c r="H79" s="84">
        <v>0</v>
      </c>
      <c r="I79" s="84">
        <v>0</v>
      </c>
      <c r="J79" s="159"/>
    </row>
    <row r="80" spans="1:12" ht="19.5" hidden="1" customHeight="1" x14ac:dyDescent="0.2">
      <c r="A80" s="80" t="s">
        <v>29</v>
      </c>
      <c r="B80" s="133">
        <v>757</v>
      </c>
      <c r="C80" s="82" t="s">
        <v>23</v>
      </c>
      <c r="D80" s="82" t="s">
        <v>66</v>
      </c>
      <c r="E80" s="82" t="s">
        <v>520</v>
      </c>
      <c r="F80" s="82" t="s">
        <v>30</v>
      </c>
      <c r="G80" s="70"/>
      <c r="H80" s="84">
        <v>0</v>
      </c>
      <c r="I80" s="84">
        <v>0</v>
      </c>
      <c r="J80" s="159"/>
    </row>
    <row r="81" spans="1:18" ht="81.75" hidden="1" customHeight="1" x14ac:dyDescent="0.2">
      <c r="A81" s="80" t="s">
        <v>555</v>
      </c>
      <c r="B81" s="133">
        <v>757</v>
      </c>
      <c r="C81" s="82" t="s">
        <v>23</v>
      </c>
      <c r="D81" s="82" t="s">
        <v>66</v>
      </c>
      <c r="E81" s="82" t="s">
        <v>554</v>
      </c>
      <c r="F81" s="82"/>
      <c r="G81" s="70">
        <f>G82</f>
        <v>0</v>
      </c>
      <c r="H81" s="84">
        <f t="shared" ref="H81:I82" si="16">H82</f>
        <v>0</v>
      </c>
      <c r="I81" s="84">
        <f t="shared" si="16"/>
        <v>0</v>
      </c>
      <c r="J81" s="159"/>
    </row>
    <row r="82" spans="1:18" ht="47.25" hidden="1" customHeight="1" x14ac:dyDescent="0.2">
      <c r="A82" s="80" t="s">
        <v>91</v>
      </c>
      <c r="B82" s="133">
        <v>757</v>
      </c>
      <c r="C82" s="82" t="s">
        <v>23</v>
      </c>
      <c r="D82" s="82" t="s">
        <v>66</v>
      </c>
      <c r="E82" s="82" t="s">
        <v>554</v>
      </c>
      <c r="F82" s="82" t="s">
        <v>316</v>
      </c>
      <c r="G82" s="70">
        <f>G83</f>
        <v>0</v>
      </c>
      <c r="H82" s="84">
        <f t="shared" si="16"/>
        <v>0</v>
      </c>
      <c r="I82" s="84"/>
      <c r="J82" s="159"/>
    </row>
    <row r="83" spans="1:18" ht="98.25" hidden="1" customHeight="1" x14ac:dyDescent="0.2">
      <c r="A83" s="119" t="s">
        <v>377</v>
      </c>
      <c r="B83" s="133">
        <v>757</v>
      </c>
      <c r="C83" s="82" t="s">
        <v>23</v>
      </c>
      <c r="D83" s="82" t="s">
        <v>66</v>
      </c>
      <c r="E83" s="82" t="s">
        <v>554</v>
      </c>
      <c r="F83" s="82" t="s">
        <v>376</v>
      </c>
      <c r="G83" s="70"/>
      <c r="H83" s="84">
        <v>0</v>
      </c>
      <c r="I83" s="84"/>
      <c r="J83" s="159"/>
    </row>
    <row r="84" spans="1:18" ht="19.5" hidden="1" customHeight="1" x14ac:dyDescent="0.2">
      <c r="A84" s="80" t="s">
        <v>353</v>
      </c>
      <c r="B84" s="133">
        <v>757</v>
      </c>
      <c r="C84" s="82" t="s">
        <v>23</v>
      </c>
      <c r="D84" s="82" t="s">
        <v>66</v>
      </c>
      <c r="E84" s="82" t="s">
        <v>112</v>
      </c>
      <c r="F84" s="82"/>
      <c r="G84" s="70">
        <f>G85</f>
        <v>0</v>
      </c>
      <c r="H84" s="84">
        <v>0</v>
      </c>
      <c r="I84" s="84">
        <v>0</v>
      </c>
      <c r="J84" s="159"/>
    </row>
    <row r="85" spans="1:18" ht="39.75" hidden="1" customHeight="1" x14ac:dyDescent="0.2">
      <c r="A85" s="80" t="s">
        <v>27</v>
      </c>
      <c r="B85" s="133">
        <v>757</v>
      </c>
      <c r="C85" s="82" t="s">
        <v>23</v>
      </c>
      <c r="D85" s="82" t="s">
        <v>66</v>
      </c>
      <c r="E85" s="82" t="s">
        <v>112</v>
      </c>
      <c r="F85" s="82" t="s">
        <v>28</v>
      </c>
      <c r="G85" s="70">
        <f>G86</f>
        <v>0</v>
      </c>
      <c r="H85" s="84">
        <v>0</v>
      </c>
      <c r="I85" s="84">
        <v>0</v>
      </c>
      <c r="J85" s="159"/>
    </row>
    <row r="86" spans="1:18" ht="20.25" hidden="1" customHeight="1" x14ac:dyDescent="0.2">
      <c r="A86" s="80" t="s">
        <v>29</v>
      </c>
      <c r="B86" s="133">
        <v>757</v>
      </c>
      <c r="C86" s="82" t="s">
        <v>23</v>
      </c>
      <c r="D86" s="82" t="s">
        <v>66</v>
      </c>
      <c r="E86" s="82" t="s">
        <v>112</v>
      </c>
      <c r="F86" s="82" t="s">
        <v>30</v>
      </c>
      <c r="G86" s="70"/>
      <c r="H86" s="84">
        <v>0</v>
      </c>
      <c r="I86" s="84">
        <v>0</v>
      </c>
      <c r="J86" s="159"/>
    </row>
    <row r="87" spans="1:18" ht="87.75" hidden="1" customHeight="1" x14ac:dyDescent="0.2">
      <c r="A87" s="80" t="s">
        <v>445</v>
      </c>
      <c r="B87" s="133">
        <v>757</v>
      </c>
      <c r="C87" s="82" t="s">
        <v>23</v>
      </c>
      <c r="D87" s="82" t="s">
        <v>66</v>
      </c>
      <c r="E87" s="82" t="s">
        <v>446</v>
      </c>
      <c r="F87" s="82"/>
      <c r="G87" s="70">
        <f>G88</f>
        <v>0</v>
      </c>
      <c r="H87" s="84">
        <f t="shared" ref="H87:I87" si="17">H88</f>
        <v>0</v>
      </c>
      <c r="I87" s="84">
        <f t="shared" si="17"/>
        <v>0</v>
      </c>
      <c r="J87" s="159"/>
    </row>
    <row r="88" spans="1:18" ht="45" hidden="1" customHeight="1" x14ac:dyDescent="0.2">
      <c r="A88" s="80" t="s">
        <v>27</v>
      </c>
      <c r="B88" s="133">
        <v>757</v>
      </c>
      <c r="C88" s="82" t="s">
        <v>23</v>
      </c>
      <c r="D88" s="82" t="s">
        <v>66</v>
      </c>
      <c r="E88" s="82" t="s">
        <v>446</v>
      </c>
      <c r="F88" s="82" t="s">
        <v>28</v>
      </c>
      <c r="G88" s="70">
        <f>G89</f>
        <v>0</v>
      </c>
      <c r="H88" s="84">
        <f t="shared" ref="H88:I88" si="18">H89</f>
        <v>0</v>
      </c>
      <c r="I88" s="84">
        <f t="shared" si="18"/>
        <v>0</v>
      </c>
      <c r="J88" s="159"/>
      <c r="K88" s="159"/>
      <c r="L88" s="159"/>
    </row>
    <row r="89" spans="1:18" ht="19.5" hidden="1" customHeight="1" x14ac:dyDescent="0.2">
      <c r="A89" s="80" t="s">
        <v>29</v>
      </c>
      <c r="B89" s="133">
        <v>757</v>
      </c>
      <c r="C89" s="82" t="s">
        <v>23</v>
      </c>
      <c r="D89" s="82" t="s">
        <v>66</v>
      </c>
      <c r="E89" s="82" t="s">
        <v>446</v>
      </c>
      <c r="F89" s="82" t="s">
        <v>30</v>
      </c>
      <c r="G89" s="70">
        <v>0</v>
      </c>
      <c r="H89" s="84"/>
      <c r="I89" s="84">
        <v>0</v>
      </c>
      <c r="J89" s="159"/>
    </row>
    <row r="90" spans="1:18" s="18" customFormat="1" ht="51" hidden="1" x14ac:dyDescent="0.2">
      <c r="A90" s="80" t="s">
        <v>447</v>
      </c>
      <c r="B90" s="133">
        <v>757</v>
      </c>
      <c r="C90" s="82" t="s">
        <v>23</v>
      </c>
      <c r="D90" s="82" t="s">
        <v>66</v>
      </c>
      <c r="E90" s="82" t="s">
        <v>196</v>
      </c>
      <c r="F90" s="82"/>
      <c r="G90" s="70">
        <f>G91</f>
        <v>0</v>
      </c>
      <c r="H90" s="84">
        <f>H91</f>
        <v>0</v>
      </c>
      <c r="I90" s="84">
        <f t="shared" ref="H90:I92" si="19">I91</f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38.25" hidden="1" x14ac:dyDescent="0.2">
      <c r="A91" s="80" t="s">
        <v>529</v>
      </c>
      <c r="B91" s="133">
        <v>757</v>
      </c>
      <c r="C91" s="82" t="s">
        <v>23</v>
      </c>
      <c r="D91" s="82" t="s">
        <v>66</v>
      </c>
      <c r="E91" s="82" t="s">
        <v>515</v>
      </c>
      <c r="F91" s="82"/>
      <c r="G91" s="70">
        <f>G92</f>
        <v>0</v>
      </c>
      <c r="H91" s="84">
        <f t="shared" si="19"/>
        <v>0</v>
      </c>
      <c r="I91" s="84">
        <f t="shared" si="19"/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s="18" customFormat="1" ht="36" hidden="1" customHeight="1" x14ac:dyDescent="0.2">
      <c r="A92" s="80" t="s">
        <v>91</v>
      </c>
      <c r="B92" s="133">
        <v>757</v>
      </c>
      <c r="C92" s="82" t="s">
        <v>23</v>
      </c>
      <c r="D92" s="82" t="s">
        <v>66</v>
      </c>
      <c r="E92" s="82" t="s">
        <v>515</v>
      </c>
      <c r="F92" s="82" t="s">
        <v>316</v>
      </c>
      <c r="G92" s="70">
        <f>G93</f>
        <v>0</v>
      </c>
      <c r="H92" s="84">
        <f t="shared" si="19"/>
        <v>0</v>
      </c>
      <c r="I92" s="84">
        <f t="shared" si="19"/>
        <v>0</v>
      </c>
      <c r="J92" s="159"/>
      <c r="K92" s="180"/>
      <c r="L92" s="180"/>
      <c r="M92" s="180"/>
      <c r="N92" s="180"/>
      <c r="O92" s="180"/>
      <c r="P92" s="180"/>
      <c r="Q92" s="180"/>
      <c r="R92" s="180"/>
    </row>
    <row r="93" spans="1:18" s="18" customFormat="1" ht="99" hidden="1" customHeight="1" x14ac:dyDescent="0.2">
      <c r="A93" s="119" t="s">
        <v>377</v>
      </c>
      <c r="B93" s="133">
        <v>757</v>
      </c>
      <c r="C93" s="82" t="s">
        <v>23</v>
      </c>
      <c r="D93" s="82" t="s">
        <v>66</v>
      </c>
      <c r="E93" s="82" t="s">
        <v>515</v>
      </c>
      <c r="F93" s="82" t="s">
        <v>376</v>
      </c>
      <c r="G93" s="70">
        <v>0</v>
      </c>
      <c r="H93" s="84"/>
      <c r="I93" s="84">
        <v>0</v>
      </c>
      <c r="J93" s="159"/>
      <c r="K93" s="180"/>
      <c r="L93" s="180"/>
      <c r="M93" s="180"/>
      <c r="N93" s="180"/>
      <c r="O93" s="180"/>
      <c r="P93" s="180"/>
      <c r="Q93" s="180"/>
      <c r="R93" s="180"/>
    </row>
    <row r="94" spans="1:18" ht="27.75" hidden="1" customHeight="1" x14ac:dyDescent="0.2">
      <c r="A94" s="80" t="s">
        <v>659</v>
      </c>
      <c r="B94" s="133">
        <v>757</v>
      </c>
      <c r="C94" s="82" t="s">
        <v>23</v>
      </c>
      <c r="D94" s="82" t="s">
        <v>66</v>
      </c>
      <c r="E94" s="82" t="s">
        <v>658</v>
      </c>
      <c r="F94" s="82"/>
      <c r="G94" s="70">
        <f>G95</f>
        <v>0</v>
      </c>
      <c r="H94" s="84">
        <f t="shared" ref="H94:I95" si="20">H95</f>
        <v>0</v>
      </c>
      <c r="I94" s="84">
        <f t="shared" si="20"/>
        <v>0</v>
      </c>
      <c r="J94" s="159"/>
    </row>
    <row r="95" spans="1:18" ht="45.75" hidden="1" customHeight="1" x14ac:dyDescent="0.2">
      <c r="A95" s="80" t="s">
        <v>27</v>
      </c>
      <c r="B95" s="133">
        <v>757</v>
      </c>
      <c r="C95" s="82" t="s">
        <v>23</v>
      </c>
      <c r="D95" s="82" t="s">
        <v>66</v>
      </c>
      <c r="E95" s="82" t="s">
        <v>658</v>
      </c>
      <c r="F95" s="82" t="s">
        <v>28</v>
      </c>
      <c r="G95" s="70">
        <f>G96</f>
        <v>0</v>
      </c>
      <c r="H95" s="84">
        <f t="shared" si="20"/>
        <v>0</v>
      </c>
      <c r="I95" s="84">
        <f t="shared" si="20"/>
        <v>0</v>
      </c>
      <c r="J95" s="159"/>
      <c r="K95" s="159"/>
      <c r="L95" s="159"/>
    </row>
    <row r="96" spans="1:18" ht="45.75" hidden="1" customHeight="1" x14ac:dyDescent="0.2">
      <c r="A96" s="80" t="s">
        <v>29</v>
      </c>
      <c r="B96" s="133">
        <v>757</v>
      </c>
      <c r="C96" s="82" t="s">
        <v>23</v>
      </c>
      <c r="D96" s="82" t="s">
        <v>66</v>
      </c>
      <c r="E96" s="82" t="s">
        <v>658</v>
      </c>
      <c r="F96" s="82" t="s">
        <v>30</v>
      </c>
      <c r="G96" s="70"/>
      <c r="H96" s="84"/>
      <c r="I96" s="84"/>
      <c r="J96" s="159"/>
    </row>
    <row r="97" spans="1:18" ht="101.25" hidden="1" customHeight="1" x14ac:dyDescent="0.2">
      <c r="A97" s="80" t="s">
        <v>252</v>
      </c>
      <c r="B97" s="133">
        <v>757</v>
      </c>
      <c r="C97" s="82" t="s">
        <v>23</v>
      </c>
      <c r="D97" s="82" t="s">
        <v>66</v>
      </c>
      <c r="E97" s="82" t="s">
        <v>678</v>
      </c>
      <c r="F97" s="82"/>
      <c r="G97" s="70">
        <f>G98</f>
        <v>0</v>
      </c>
      <c r="H97" s="84">
        <f t="shared" ref="H97:I103" si="21">H98</f>
        <v>0</v>
      </c>
      <c r="I97" s="84">
        <f t="shared" si="21"/>
        <v>0</v>
      </c>
      <c r="J97" s="159"/>
    </row>
    <row r="98" spans="1:18" ht="47.25" hidden="1" customHeight="1" x14ac:dyDescent="0.2">
      <c r="A98" s="80" t="s">
        <v>27</v>
      </c>
      <c r="B98" s="133">
        <v>757</v>
      </c>
      <c r="C98" s="82" t="s">
        <v>23</v>
      </c>
      <c r="D98" s="82" t="s">
        <v>66</v>
      </c>
      <c r="E98" s="82" t="s">
        <v>678</v>
      </c>
      <c r="F98" s="82" t="s">
        <v>28</v>
      </c>
      <c r="G98" s="70">
        <f>G99</f>
        <v>0</v>
      </c>
      <c r="H98" s="84">
        <f t="shared" si="21"/>
        <v>0</v>
      </c>
      <c r="I98" s="84">
        <f t="shared" si="21"/>
        <v>0</v>
      </c>
      <c r="J98" s="159"/>
      <c r="K98" s="159"/>
      <c r="L98" s="159"/>
    </row>
    <row r="99" spans="1:18" ht="41.25" hidden="1" customHeight="1" x14ac:dyDescent="0.2">
      <c r="A99" s="80" t="s">
        <v>29</v>
      </c>
      <c r="B99" s="133">
        <v>757</v>
      </c>
      <c r="C99" s="82" t="s">
        <v>23</v>
      </c>
      <c r="D99" s="82" t="s">
        <v>66</v>
      </c>
      <c r="E99" s="82" t="s">
        <v>678</v>
      </c>
      <c r="F99" s="82" t="s">
        <v>30</v>
      </c>
      <c r="G99" s="70"/>
      <c r="H99" s="84">
        <v>0</v>
      </c>
      <c r="I99" s="84"/>
      <c r="J99" s="159"/>
    </row>
    <row r="100" spans="1:18" ht="101.25" hidden="1" customHeight="1" x14ac:dyDescent="0.2">
      <c r="A100" s="80" t="s">
        <v>252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/>
      <c r="G100" s="70">
        <f>G101+G103</f>
        <v>0</v>
      </c>
      <c r="H100" s="84">
        <f t="shared" si="21"/>
        <v>0</v>
      </c>
      <c r="I100" s="84">
        <f t="shared" si="21"/>
        <v>0</v>
      </c>
      <c r="J100" s="159"/>
    </row>
    <row r="101" spans="1:18" ht="47.25" hidden="1" customHeight="1" x14ac:dyDescent="0.2">
      <c r="A101" s="80" t="s">
        <v>27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28</v>
      </c>
      <c r="G101" s="70">
        <f>G102</f>
        <v>0</v>
      </c>
      <c r="H101" s="84">
        <f t="shared" si="21"/>
        <v>0</v>
      </c>
      <c r="I101" s="84">
        <f t="shared" si="21"/>
        <v>0</v>
      </c>
      <c r="J101" s="159"/>
      <c r="K101" s="159"/>
      <c r="L101" s="159"/>
    </row>
    <row r="102" spans="1:18" ht="41.25" hidden="1" customHeight="1" x14ac:dyDescent="0.2">
      <c r="A102" s="80" t="s">
        <v>29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30</v>
      </c>
      <c r="G102" s="70"/>
      <c r="H102" s="84"/>
      <c r="I102" s="84"/>
      <c r="J102" s="159"/>
    </row>
    <row r="103" spans="1:18" ht="47.25" hidden="1" customHeight="1" x14ac:dyDescent="0.2">
      <c r="A103" s="80" t="s">
        <v>60</v>
      </c>
      <c r="B103" s="133">
        <v>757</v>
      </c>
      <c r="C103" s="82" t="s">
        <v>23</v>
      </c>
      <c r="D103" s="82" t="s">
        <v>66</v>
      </c>
      <c r="E103" s="82" t="s">
        <v>520</v>
      </c>
      <c r="F103" s="82" t="s">
        <v>61</v>
      </c>
      <c r="G103" s="70">
        <f>G104</f>
        <v>0</v>
      </c>
      <c r="H103" s="84">
        <f t="shared" si="21"/>
        <v>0</v>
      </c>
      <c r="I103" s="84">
        <f t="shared" si="21"/>
        <v>0</v>
      </c>
      <c r="J103" s="159"/>
      <c r="K103" s="159"/>
      <c r="L103" s="159"/>
    </row>
    <row r="104" spans="1:18" ht="41.25" hidden="1" customHeight="1" x14ac:dyDescent="0.2">
      <c r="A104" s="80" t="s">
        <v>162</v>
      </c>
      <c r="B104" s="133">
        <v>757</v>
      </c>
      <c r="C104" s="82" t="s">
        <v>23</v>
      </c>
      <c r="D104" s="82" t="s">
        <v>66</v>
      </c>
      <c r="E104" s="82" t="s">
        <v>520</v>
      </c>
      <c r="F104" s="82" t="s">
        <v>163</v>
      </c>
      <c r="G104" s="70"/>
      <c r="H104" s="84"/>
      <c r="I104" s="84"/>
      <c r="J104" s="159"/>
    </row>
    <row r="105" spans="1:18" ht="84" hidden="1" customHeight="1" x14ac:dyDescent="0.2">
      <c r="A105" s="80" t="s">
        <v>445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/>
      <c r="G105" s="70">
        <f>G106</f>
        <v>0</v>
      </c>
      <c r="H105" s="84">
        <v>0</v>
      </c>
      <c r="I105" s="84">
        <v>0</v>
      </c>
      <c r="J105" s="159"/>
    </row>
    <row r="106" spans="1:18" ht="60" hidden="1" customHeight="1" x14ac:dyDescent="0.2">
      <c r="A106" s="80" t="s">
        <v>27</v>
      </c>
      <c r="B106" s="133">
        <v>757</v>
      </c>
      <c r="C106" s="82" t="s">
        <v>23</v>
      </c>
      <c r="D106" s="82" t="s">
        <v>66</v>
      </c>
      <c r="E106" s="82" t="s">
        <v>602</v>
      </c>
      <c r="F106" s="82" t="s">
        <v>28</v>
      </c>
      <c r="G106" s="70">
        <f>G107</f>
        <v>0</v>
      </c>
      <c r="H106" s="84">
        <v>0</v>
      </c>
      <c r="I106" s="84">
        <v>0</v>
      </c>
      <c r="J106" s="159"/>
      <c r="K106" s="159"/>
      <c r="L106" s="159"/>
    </row>
    <row r="107" spans="1:18" ht="60" hidden="1" customHeight="1" x14ac:dyDescent="0.2">
      <c r="A107" s="80" t="s">
        <v>29</v>
      </c>
      <c r="B107" s="133">
        <v>757</v>
      </c>
      <c r="C107" s="82" t="s">
        <v>23</v>
      </c>
      <c r="D107" s="82" t="s">
        <v>66</v>
      </c>
      <c r="E107" s="82" t="s">
        <v>602</v>
      </c>
      <c r="F107" s="82" t="s">
        <v>30</v>
      </c>
      <c r="G107" s="70"/>
      <c r="H107" s="84"/>
      <c r="I107" s="84"/>
      <c r="J107" s="159"/>
    </row>
    <row r="108" spans="1:18" ht="84" hidden="1" customHeight="1" x14ac:dyDescent="0.2">
      <c r="A108" s="80" t="s">
        <v>604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/>
      <c r="G108" s="70">
        <f>G109</f>
        <v>0</v>
      </c>
      <c r="H108" s="84">
        <f>H109</f>
        <v>0</v>
      </c>
      <c r="I108" s="84">
        <f>I109</f>
        <v>0</v>
      </c>
      <c r="J108" s="159"/>
    </row>
    <row r="109" spans="1:18" ht="60" hidden="1" customHeight="1" x14ac:dyDescent="0.2">
      <c r="A109" s="80" t="s">
        <v>27</v>
      </c>
      <c r="B109" s="133">
        <v>757</v>
      </c>
      <c r="C109" s="82" t="s">
        <v>23</v>
      </c>
      <c r="D109" s="82" t="s">
        <v>66</v>
      </c>
      <c r="E109" s="82" t="s">
        <v>603</v>
      </c>
      <c r="F109" s="82" t="s">
        <v>28</v>
      </c>
      <c r="G109" s="70">
        <f>G110</f>
        <v>0</v>
      </c>
      <c r="H109" s="84">
        <f t="shared" ref="H109:I109" si="22">H110</f>
        <v>0</v>
      </c>
      <c r="I109" s="84">
        <f t="shared" si="22"/>
        <v>0</v>
      </c>
      <c r="J109" s="159"/>
      <c r="K109" s="159"/>
      <c r="L109" s="159"/>
    </row>
    <row r="110" spans="1:18" ht="60" hidden="1" customHeight="1" x14ac:dyDescent="0.2">
      <c r="A110" s="80" t="s">
        <v>29</v>
      </c>
      <c r="B110" s="133">
        <v>757</v>
      </c>
      <c r="C110" s="82" t="s">
        <v>23</v>
      </c>
      <c r="D110" s="82" t="s">
        <v>66</v>
      </c>
      <c r="E110" s="82" t="s">
        <v>603</v>
      </c>
      <c r="F110" s="82" t="s">
        <v>30</v>
      </c>
      <c r="G110" s="70"/>
      <c r="H110" s="84"/>
      <c r="I110" s="84"/>
      <c r="J110" s="159"/>
    </row>
    <row r="111" spans="1:18" s="28" customFormat="1" ht="28.5" hidden="1" customHeight="1" x14ac:dyDescent="0.2">
      <c r="A111" s="125" t="s">
        <v>422</v>
      </c>
      <c r="B111" s="133">
        <v>757</v>
      </c>
      <c r="C111" s="82" t="s">
        <v>23</v>
      </c>
      <c r="D111" s="82" t="s">
        <v>66</v>
      </c>
      <c r="E111" s="82" t="s">
        <v>177</v>
      </c>
      <c r="F111" s="82"/>
      <c r="G111" s="70">
        <f>G112</f>
        <v>0</v>
      </c>
      <c r="H111" s="84">
        <f>H112</f>
        <v>0</v>
      </c>
      <c r="I111" s="84">
        <f>I112</f>
        <v>0</v>
      </c>
      <c r="J111" s="159"/>
      <c r="K111" s="184"/>
      <c r="L111" s="184"/>
      <c r="M111" s="184"/>
      <c r="N111" s="184"/>
      <c r="O111" s="184"/>
      <c r="P111" s="184"/>
      <c r="Q111" s="184"/>
      <c r="R111" s="184"/>
    </row>
    <row r="112" spans="1:18" s="28" customFormat="1" ht="27.75" hidden="1" customHeight="1" x14ac:dyDescent="0.2">
      <c r="A112" s="125" t="s">
        <v>614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/>
      <c r="G112" s="70">
        <f>G113</f>
        <v>0</v>
      </c>
      <c r="H112" s="84">
        <f t="shared" ref="H112:I112" si="23">H113</f>
        <v>0</v>
      </c>
      <c r="I112" s="84">
        <f t="shared" si="23"/>
        <v>0</v>
      </c>
      <c r="J112" s="159"/>
      <c r="K112" s="184"/>
      <c r="L112" s="184"/>
      <c r="M112" s="184"/>
      <c r="N112" s="184"/>
      <c r="O112" s="184"/>
      <c r="P112" s="184"/>
      <c r="Q112" s="184"/>
      <c r="R112" s="184"/>
    </row>
    <row r="113" spans="1:18" s="32" customFormat="1" ht="28.5" hidden="1" customHeight="1" x14ac:dyDescent="0.2">
      <c r="A113" s="80" t="s">
        <v>27</v>
      </c>
      <c r="B113" s="133">
        <v>757</v>
      </c>
      <c r="C113" s="82" t="s">
        <v>23</v>
      </c>
      <c r="D113" s="82" t="s">
        <v>66</v>
      </c>
      <c r="E113" s="82" t="s">
        <v>613</v>
      </c>
      <c r="F113" s="82" t="s">
        <v>28</v>
      </c>
      <c r="G113" s="70">
        <f>G114</f>
        <v>0</v>
      </c>
      <c r="H113" s="84">
        <f>H114</f>
        <v>0</v>
      </c>
      <c r="I113" s="84">
        <f>I114</f>
        <v>0</v>
      </c>
      <c r="J113" s="159"/>
      <c r="K113" s="183"/>
      <c r="L113" s="183"/>
      <c r="M113" s="183"/>
      <c r="N113" s="183"/>
      <c r="O113" s="183"/>
      <c r="P113" s="183"/>
      <c r="Q113" s="183"/>
      <c r="R113" s="183"/>
    </row>
    <row r="114" spans="1:18" s="32" customFormat="1" hidden="1" x14ac:dyDescent="0.2">
      <c r="A114" s="80" t="s">
        <v>29</v>
      </c>
      <c r="B114" s="133">
        <v>757</v>
      </c>
      <c r="C114" s="82" t="s">
        <v>23</v>
      </c>
      <c r="D114" s="82" t="s">
        <v>66</v>
      </c>
      <c r="E114" s="82" t="s">
        <v>613</v>
      </c>
      <c r="F114" s="82" t="s">
        <v>30</v>
      </c>
      <c r="G114" s="70"/>
      <c r="H114" s="84"/>
      <c r="I114" s="84"/>
      <c r="J114" s="159"/>
      <c r="K114" s="185"/>
      <c r="L114" s="183"/>
      <c r="M114" s="183"/>
      <c r="N114" s="183"/>
      <c r="O114" s="183"/>
      <c r="P114" s="183"/>
      <c r="Q114" s="183"/>
      <c r="R114" s="183"/>
    </row>
    <row r="115" spans="1:18" ht="32.25" hidden="1" customHeight="1" x14ac:dyDescent="0.2">
      <c r="A115" s="80" t="s">
        <v>979</v>
      </c>
      <c r="B115" s="133">
        <v>757</v>
      </c>
      <c r="C115" s="82" t="s">
        <v>23</v>
      </c>
      <c r="D115" s="82" t="s">
        <v>66</v>
      </c>
      <c r="E115" s="82" t="s">
        <v>978</v>
      </c>
      <c r="F115" s="82"/>
      <c r="G115" s="70">
        <f>G116</f>
        <v>0</v>
      </c>
      <c r="H115" s="84">
        <f t="shared" ref="H115:I115" si="24">H116</f>
        <v>0</v>
      </c>
      <c r="I115" s="84">
        <f t="shared" si="24"/>
        <v>0</v>
      </c>
      <c r="J115" s="159"/>
    </row>
    <row r="116" spans="1:18" ht="25.5" hidden="1" x14ac:dyDescent="0.2">
      <c r="A116" s="80" t="s">
        <v>27</v>
      </c>
      <c r="B116" s="133">
        <v>757</v>
      </c>
      <c r="C116" s="82" t="s">
        <v>23</v>
      </c>
      <c r="D116" s="82" t="s">
        <v>66</v>
      </c>
      <c r="E116" s="82" t="s">
        <v>978</v>
      </c>
      <c r="F116" s="82" t="s">
        <v>28</v>
      </c>
      <c r="G116" s="70">
        <f>G117</f>
        <v>0</v>
      </c>
      <c r="H116" s="84">
        <f>H117</f>
        <v>0</v>
      </c>
      <c r="I116" s="84">
        <f>I117</f>
        <v>0</v>
      </c>
      <c r="J116" s="159"/>
    </row>
    <row r="117" spans="1:18" ht="19.5" hidden="1" customHeight="1" x14ac:dyDescent="0.2">
      <c r="A117" s="80" t="s">
        <v>29</v>
      </c>
      <c r="B117" s="133">
        <v>757</v>
      </c>
      <c r="C117" s="82" t="s">
        <v>23</v>
      </c>
      <c r="D117" s="82" t="s">
        <v>66</v>
      </c>
      <c r="E117" s="82" t="s">
        <v>978</v>
      </c>
      <c r="F117" s="82" t="s">
        <v>30</v>
      </c>
      <c r="G117" s="70"/>
      <c r="H117" s="84"/>
      <c r="I117" s="84"/>
      <c r="J117" s="159"/>
    </row>
    <row r="118" spans="1:18" ht="30" hidden="1" customHeight="1" x14ac:dyDescent="0.2">
      <c r="A118" s="80" t="s">
        <v>1275</v>
      </c>
      <c r="B118" s="133">
        <v>757</v>
      </c>
      <c r="C118" s="82" t="s">
        <v>23</v>
      </c>
      <c r="D118" s="82" t="s">
        <v>66</v>
      </c>
      <c r="E118" s="82" t="s">
        <v>1274</v>
      </c>
      <c r="F118" s="82"/>
      <c r="G118" s="70">
        <f>G119</f>
        <v>0</v>
      </c>
      <c r="H118" s="84">
        <f t="shared" ref="H118:I118" si="25">H119</f>
        <v>0</v>
      </c>
      <c r="I118" s="84">
        <f t="shared" si="25"/>
        <v>0</v>
      </c>
      <c r="J118" s="159"/>
    </row>
    <row r="119" spans="1:18" ht="25.5" hidden="1" x14ac:dyDescent="0.2">
      <c r="A119" s="80" t="s">
        <v>27</v>
      </c>
      <c r="B119" s="133">
        <v>757</v>
      </c>
      <c r="C119" s="82" t="s">
        <v>23</v>
      </c>
      <c r="D119" s="82" t="s">
        <v>66</v>
      </c>
      <c r="E119" s="82" t="s">
        <v>1274</v>
      </c>
      <c r="F119" s="82" t="s">
        <v>28</v>
      </c>
      <c r="G119" s="70">
        <f>G120</f>
        <v>0</v>
      </c>
      <c r="H119" s="84">
        <f>H120</f>
        <v>0</v>
      </c>
      <c r="I119" s="84">
        <f>I120</f>
        <v>0</v>
      </c>
      <c r="J119" s="159"/>
    </row>
    <row r="120" spans="1:18" ht="19.5" hidden="1" customHeight="1" x14ac:dyDescent="0.2">
      <c r="A120" s="80" t="s">
        <v>29</v>
      </c>
      <c r="B120" s="133">
        <v>757</v>
      </c>
      <c r="C120" s="82" t="s">
        <v>23</v>
      </c>
      <c r="D120" s="82" t="s">
        <v>66</v>
      </c>
      <c r="E120" s="82" t="s">
        <v>1274</v>
      </c>
      <c r="F120" s="82" t="s">
        <v>30</v>
      </c>
      <c r="G120" s="70"/>
      <c r="H120" s="84"/>
      <c r="I120" s="84"/>
      <c r="J120" s="159"/>
    </row>
    <row r="121" spans="1:18" ht="25.5" hidden="1" x14ac:dyDescent="0.2">
      <c r="A121" s="80" t="s">
        <v>969</v>
      </c>
      <c r="B121" s="133">
        <v>757</v>
      </c>
      <c r="C121" s="82" t="s">
        <v>23</v>
      </c>
      <c r="D121" s="82" t="s">
        <v>66</v>
      </c>
      <c r="E121" s="82" t="s">
        <v>970</v>
      </c>
      <c r="F121" s="82"/>
      <c r="G121" s="70">
        <f>G122</f>
        <v>0</v>
      </c>
      <c r="H121" s="84">
        <f t="shared" ref="H121:I121" si="26">H122</f>
        <v>0</v>
      </c>
      <c r="I121" s="84">
        <f t="shared" si="26"/>
        <v>0</v>
      </c>
      <c r="J121" s="159"/>
    </row>
    <row r="122" spans="1:18" ht="25.5" hidden="1" x14ac:dyDescent="0.2">
      <c r="A122" s="80" t="s">
        <v>27</v>
      </c>
      <c r="B122" s="133">
        <v>757</v>
      </c>
      <c r="C122" s="82" t="s">
        <v>23</v>
      </c>
      <c r="D122" s="82" t="s">
        <v>66</v>
      </c>
      <c r="E122" s="82" t="s">
        <v>970</v>
      </c>
      <c r="F122" s="82" t="s">
        <v>28</v>
      </c>
      <c r="G122" s="70">
        <f>G123</f>
        <v>0</v>
      </c>
      <c r="H122" s="84">
        <f>H123</f>
        <v>0</v>
      </c>
      <c r="I122" s="84">
        <f>I123</f>
        <v>0</v>
      </c>
      <c r="J122" s="159"/>
    </row>
    <row r="123" spans="1:18" ht="19.5" hidden="1" customHeight="1" x14ac:dyDescent="0.2">
      <c r="A123" s="80" t="s">
        <v>29</v>
      </c>
      <c r="B123" s="133">
        <v>757</v>
      </c>
      <c r="C123" s="82" t="s">
        <v>23</v>
      </c>
      <c r="D123" s="82" t="s">
        <v>66</v>
      </c>
      <c r="E123" s="82" t="s">
        <v>970</v>
      </c>
      <c r="F123" s="82" t="s">
        <v>30</v>
      </c>
      <c r="G123" s="70"/>
      <c r="H123" s="84"/>
      <c r="I123" s="84"/>
      <c r="J123" s="159"/>
    </row>
    <row r="124" spans="1:18" s="3" customFormat="1" hidden="1" x14ac:dyDescent="0.2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s="3" customFormat="1" hidden="1" x14ac:dyDescent="0.2">
      <c r="A125" s="80"/>
      <c r="B125" s="133"/>
      <c r="C125" s="82"/>
      <c r="D125" s="82"/>
      <c r="E125" s="82"/>
      <c r="F125" s="82"/>
      <c r="G125" s="84"/>
      <c r="H125" s="84"/>
      <c r="I125" s="84"/>
      <c r="J125" s="159"/>
      <c r="K125" s="179"/>
      <c r="L125" s="179"/>
      <c r="M125" s="179"/>
      <c r="N125" s="179"/>
      <c r="O125" s="179"/>
      <c r="P125" s="179"/>
      <c r="Q125" s="179"/>
      <c r="R125" s="179"/>
    </row>
    <row r="126" spans="1:18" s="3" customFormat="1" hidden="1" x14ac:dyDescent="0.2">
      <c r="A126" s="80"/>
      <c r="B126" s="133"/>
      <c r="C126" s="82"/>
      <c r="D126" s="82"/>
      <c r="E126" s="82"/>
      <c r="F126" s="82"/>
      <c r="G126" s="84"/>
      <c r="H126" s="84"/>
      <c r="I126" s="84"/>
      <c r="J126" s="159"/>
      <c r="K126" s="179"/>
      <c r="L126" s="179"/>
      <c r="M126" s="179"/>
      <c r="N126" s="179"/>
      <c r="O126" s="179"/>
      <c r="P126" s="179"/>
      <c r="Q126" s="179"/>
      <c r="R126" s="179"/>
    </row>
    <row r="127" spans="1:18" ht="45.75" customHeight="1" x14ac:dyDescent="0.2">
      <c r="A127" s="80" t="s">
        <v>1392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/>
      <c r="G127" s="70">
        <f>G128</f>
        <v>300000</v>
      </c>
      <c r="H127" s="84">
        <f t="shared" ref="H127:I127" si="27">H128</f>
        <v>0</v>
      </c>
      <c r="I127" s="84">
        <f t="shared" si="27"/>
        <v>0</v>
      </c>
      <c r="J127" s="159"/>
    </row>
    <row r="128" spans="1:18" ht="25.5" x14ac:dyDescent="0.2">
      <c r="A128" s="80" t="s">
        <v>27</v>
      </c>
      <c r="B128" s="133">
        <v>757</v>
      </c>
      <c r="C128" s="82" t="s">
        <v>23</v>
      </c>
      <c r="D128" s="82" t="s">
        <v>66</v>
      </c>
      <c r="E128" s="82" t="s">
        <v>761</v>
      </c>
      <c r="F128" s="82" t="s">
        <v>28</v>
      </c>
      <c r="G128" s="70">
        <f>G129</f>
        <v>300000</v>
      </c>
      <c r="H128" s="84">
        <f>H129</f>
        <v>0</v>
      </c>
      <c r="I128" s="84">
        <f>I129</f>
        <v>0</v>
      </c>
      <c r="J128" s="159"/>
    </row>
    <row r="129" spans="1:18" ht="19.5" customHeight="1" x14ac:dyDescent="0.2">
      <c r="A129" s="80" t="s">
        <v>29</v>
      </c>
      <c r="B129" s="133">
        <v>757</v>
      </c>
      <c r="C129" s="82" t="s">
        <v>23</v>
      </c>
      <c r="D129" s="82" t="s">
        <v>66</v>
      </c>
      <c r="E129" s="82" t="s">
        <v>761</v>
      </c>
      <c r="F129" s="82" t="s">
        <v>30</v>
      </c>
      <c r="G129" s="70">
        <v>300000</v>
      </c>
      <c r="H129" s="84">
        <v>0</v>
      </c>
      <c r="I129" s="84">
        <v>0</v>
      </c>
      <c r="J129" s="159"/>
    </row>
    <row r="130" spans="1:18" ht="93" hidden="1" customHeight="1" x14ac:dyDescent="0.2">
      <c r="A130" s="101" t="s">
        <v>1279</v>
      </c>
      <c r="B130" s="82" t="s">
        <v>48</v>
      </c>
      <c r="C130" s="82" t="s">
        <v>23</v>
      </c>
      <c r="D130" s="82" t="s">
        <v>66</v>
      </c>
      <c r="E130" s="15" t="s">
        <v>1278</v>
      </c>
      <c r="F130" s="15"/>
      <c r="G130" s="8">
        <f>G131</f>
        <v>0</v>
      </c>
      <c r="H130" s="83">
        <f t="shared" ref="H130:I131" si="28">H131</f>
        <v>0</v>
      </c>
      <c r="I130" s="83">
        <f t="shared" si="28"/>
        <v>0</v>
      </c>
      <c r="J130" s="159"/>
    </row>
    <row r="131" spans="1:18" ht="39.75" hidden="1" customHeight="1" x14ac:dyDescent="0.2">
      <c r="A131" s="80" t="s">
        <v>27</v>
      </c>
      <c r="B131" s="82" t="s">
        <v>48</v>
      </c>
      <c r="C131" s="82" t="s">
        <v>23</v>
      </c>
      <c r="D131" s="82" t="s">
        <v>66</v>
      </c>
      <c r="E131" s="15" t="s">
        <v>1278</v>
      </c>
      <c r="F131" s="15" t="s">
        <v>28</v>
      </c>
      <c r="G131" s="8">
        <f>G132</f>
        <v>0</v>
      </c>
      <c r="H131" s="83">
        <f t="shared" si="28"/>
        <v>0</v>
      </c>
      <c r="I131" s="83">
        <f t="shared" si="28"/>
        <v>0</v>
      </c>
      <c r="J131" s="159"/>
    </row>
    <row r="132" spans="1:18" ht="19.5" hidden="1" customHeight="1" x14ac:dyDescent="0.2">
      <c r="A132" s="119" t="s">
        <v>559</v>
      </c>
      <c r="B132" s="82" t="s">
        <v>48</v>
      </c>
      <c r="C132" s="82" t="s">
        <v>23</v>
      </c>
      <c r="D132" s="82" t="s">
        <v>66</v>
      </c>
      <c r="E132" s="15" t="s">
        <v>1278</v>
      </c>
      <c r="F132" s="15" t="s">
        <v>558</v>
      </c>
      <c r="G132" s="83"/>
      <c r="H132" s="84"/>
      <c r="I132" s="84"/>
      <c r="J132" s="159"/>
    </row>
    <row r="133" spans="1:18" s="3" customFormat="1" ht="90" hidden="1" customHeight="1" x14ac:dyDescent="0.2">
      <c r="A133" s="80" t="s">
        <v>1307</v>
      </c>
      <c r="B133" s="133">
        <v>757</v>
      </c>
      <c r="C133" s="82" t="s">
        <v>23</v>
      </c>
      <c r="D133" s="82" t="s">
        <v>66</v>
      </c>
      <c r="E133" s="82" t="s">
        <v>1101</v>
      </c>
      <c r="F133" s="82"/>
      <c r="G133" s="84">
        <f t="shared" ref="G133:I137" si="29">G134</f>
        <v>0</v>
      </c>
      <c r="H133" s="84">
        <f t="shared" si="29"/>
        <v>0</v>
      </c>
      <c r="I133" s="84">
        <f t="shared" si="29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t="25.5" hidden="1" x14ac:dyDescent="0.2">
      <c r="A134" s="80" t="s">
        <v>27</v>
      </c>
      <c r="B134" s="133">
        <v>757</v>
      </c>
      <c r="C134" s="82" t="s">
        <v>23</v>
      </c>
      <c r="D134" s="82" t="s">
        <v>66</v>
      </c>
      <c r="E134" s="82" t="s">
        <v>1101</v>
      </c>
      <c r="F134" s="82" t="s">
        <v>28</v>
      </c>
      <c r="G134" s="84">
        <f t="shared" si="29"/>
        <v>0</v>
      </c>
      <c r="H134" s="84">
        <f t="shared" si="29"/>
        <v>0</v>
      </c>
      <c r="I134" s="84">
        <f t="shared" si="29"/>
        <v>0</v>
      </c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idden="1" x14ac:dyDescent="0.2">
      <c r="A135" s="80" t="s">
        <v>29</v>
      </c>
      <c r="B135" s="133">
        <v>757</v>
      </c>
      <c r="C135" s="82" t="s">
        <v>23</v>
      </c>
      <c r="D135" s="82" t="s">
        <v>66</v>
      </c>
      <c r="E135" s="82" t="s">
        <v>1101</v>
      </c>
      <c r="F135" s="82" t="s">
        <v>30</v>
      </c>
      <c r="G135" s="84"/>
      <c r="H135" s="84"/>
      <c r="I135" s="84"/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t="96" hidden="1" customHeight="1" x14ac:dyDescent="0.2">
      <c r="A136" s="80" t="s">
        <v>1102</v>
      </c>
      <c r="B136" s="133">
        <v>757</v>
      </c>
      <c r="C136" s="82" t="s">
        <v>23</v>
      </c>
      <c r="D136" s="82" t="s">
        <v>66</v>
      </c>
      <c r="E136" s="82" t="s">
        <v>1103</v>
      </c>
      <c r="F136" s="82"/>
      <c r="G136" s="84">
        <f t="shared" si="29"/>
        <v>0</v>
      </c>
      <c r="H136" s="84">
        <f t="shared" si="29"/>
        <v>0</v>
      </c>
      <c r="I136" s="84">
        <f t="shared" si="29"/>
        <v>0</v>
      </c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s="3" customFormat="1" ht="25.5" hidden="1" x14ac:dyDescent="0.2">
      <c r="A137" s="80" t="s">
        <v>27</v>
      </c>
      <c r="B137" s="133">
        <v>757</v>
      </c>
      <c r="C137" s="82" t="s">
        <v>23</v>
      </c>
      <c r="D137" s="82" t="s">
        <v>66</v>
      </c>
      <c r="E137" s="82" t="s">
        <v>1103</v>
      </c>
      <c r="F137" s="82" t="s">
        <v>28</v>
      </c>
      <c r="G137" s="84">
        <f t="shared" si="29"/>
        <v>0</v>
      </c>
      <c r="H137" s="84">
        <f t="shared" si="29"/>
        <v>0</v>
      </c>
      <c r="I137" s="84">
        <f t="shared" si="29"/>
        <v>0</v>
      </c>
      <c r="J137" s="159"/>
      <c r="K137" s="179"/>
      <c r="L137" s="179"/>
      <c r="M137" s="179"/>
      <c r="N137" s="179"/>
      <c r="O137" s="179"/>
      <c r="P137" s="179"/>
      <c r="Q137" s="179"/>
      <c r="R137" s="179"/>
    </row>
    <row r="138" spans="1:18" s="3" customFormat="1" hidden="1" x14ac:dyDescent="0.2">
      <c r="A138" s="80" t="s">
        <v>29</v>
      </c>
      <c r="B138" s="133">
        <v>757</v>
      </c>
      <c r="C138" s="82" t="s">
        <v>23</v>
      </c>
      <c r="D138" s="82" t="s">
        <v>66</v>
      </c>
      <c r="E138" s="82" t="s">
        <v>1103</v>
      </c>
      <c r="F138" s="82" t="s">
        <v>30</v>
      </c>
      <c r="G138" s="84"/>
      <c r="H138" s="84"/>
      <c r="I138" s="84"/>
      <c r="J138" s="159"/>
      <c r="K138" s="179"/>
      <c r="L138" s="179"/>
      <c r="M138" s="179"/>
      <c r="N138" s="179"/>
      <c r="O138" s="179"/>
      <c r="P138" s="179"/>
      <c r="Q138" s="179"/>
      <c r="R138" s="179"/>
    </row>
    <row r="139" spans="1:18" ht="32.25" customHeight="1" x14ac:dyDescent="0.2">
      <c r="A139" s="16" t="s">
        <v>1027</v>
      </c>
      <c r="B139" s="133">
        <v>757</v>
      </c>
      <c r="C139" s="82" t="s">
        <v>23</v>
      </c>
      <c r="D139" s="82" t="s">
        <v>66</v>
      </c>
      <c r="E139" s="82" t="s">
        <v>356</v>
      </c>
      <c r="F139" s="82"/>
      <c r="G139" s="84">
        <f>G141</f>
        <v>2355701.2799999998</v>
      </c>
      <c r="H139" s="84">
        <f>H141</f>
        <v>2479113.92</v>
      </c>
      <c r="I139" s="84">
        <f>I141</f>
        <v>2479112.75</v>
      </c>
      <c r="J139" s="159"/>
    </row>
    <row r="140" spans="1:18" ht="49.5" customHeight="1" x14ac:dyDescent="0.2">
      <c r="A140" s="16" t="s">
        <v>1058</v>
      </c>
      <c r="B140" s="133">
        <v>757</v>
      </c>
      <c r="C140" s="82" t="s">
        <v>23</v>
      </c>
      <c r="D140" s="82" t="s">
        <v>66</v>
      </c>
      <c r="E140" s="82" t="s">
        <v>1332</v>
      </c>
      <c r="F140" s="82"/>
      <c r="G140" s="84">
        <f t="shared" ref="G140:I142" si="30">G141</f>
        <v>2355701.2799999998</v>
      </c>
      <c r="H140" s="84">
        <f t="shared" si="30"/>
        <v>2479113.92</v>
      </c>
      <c r="I140" s="84">
        <f t="shared" si="30"/>
        <v>2479112.75</v>
      </c>
      <c r="J140" s="159"/>
    </row>
    <row r="141" spans="1:18" ht="78" customHeight="1" x14ac:dyDescent="0.2">
      <c r="A141" s="101" t="s">
        <v>1337</v>
      </c>
      <c r="B141" s="133">
        <v>757</v>
      </c>
      <c r="C141" s="82" t="s">
        <v>23</v>
      </c>
      <c r="D141" s="82" t="s">
        <v>66</v>
      </c>
      <c r="E141" s="82" t="s">
        <v>1331</v>
      </c>
      <c r="F141" s="82"/>
      <c r="G141" s="84">
        <f t="shared" si="30"/>
        <v>2355701.2799999998</v>
      </c>
      <c r="H141" s="84">
        <f t="shared" si="30"/>
        <v>2479113.92</v>
      </c>
      <c r="I141" s="84">
        <f t="shared" si="30"/>
        <v>2479112.75</v>
      </c>
      <c r="J141" s="159"/>
    </row>
    <row r="142" spans="1:18" ht="25.5" x14ac:dyDescent="0.2">
      <c r="A142" s="16" t="s">
        <v>27</v>
      </c>
      <c r="B142" s="133">
        <v>757</v>
      </c>
      <c r="C142" s="82" t="s">
        <v>23</v>
      </c>
      <c r="D142" s="82" t="s">
        <v>66</v>
      </c>
      <c r="E142" s="82" t="s">
        <v>1331</v>
      </c>
      <c r="F142" s="82" t="s">
        <v>28</v>
      </c>
      <c r="G142" s="84">
        <f t="shared" si="30"/>
        <v>2355701.2799999998</v>
      </c>
      <c r="H142" s="84">
        <f t="shared" si="30"/>
        <v>2479113.92</v>
      </c>
      <c r="I142" s="84">
        <f t="shared" si="30"/>
        <v>2479112.75</v>
      </c>
      <c r="J142" s="159"/>
    </row>
    <row r="143" spans="1:18" ht="19.5" customHeight="1" x14ac:dyDescent="0.2">
      <c r="A143" s="16" t="s">
        <v>29</v>
      </c>
      <c r="B143" s="133">
        <v>757</v>
      </c>
      <c r="C143" s="82" t="s">
        <v>23</v>
      </c>
      <c r="D143" s="82" t="s">
        <v>66</v>
      </c>
      <c r="E143" s="82" t="s">
        <v>1331</v>
      </c>
      <c r="F143" s="82" t="s">
        <v>30</v>
      </c>
      <c r="G143" s="84">
        <v>2355701.2799999998</v>
      </c>
      <c r="H143" s="84">
        <v>2479113.92</v>
      </c>
      <c r="I143" s="84">
        <v>2479112.75</v>
      </c>
      <c r="J143" s="159"/>
    </row>
    <row r="144" spans="1:18" s="149" customFormat="1" ht="30.75" hidden="1" customHeight="1" x14ac:dyDescent="0.2">
      <c r="A144" s="37" t="s">
        <v>253</v>
      </c>
      <c r="B144" s="239">
        <v>757</v>
      </c>
      <c r="C144" s="82" t="s">
        <v>23</v>
      </c>
      <c r="D144" s="82" t="s">
        <v>66</v>
      </c>
      <c r="E144" s="82" t="s">
        <v>501</v>
      </c>
      <c r="F144" s="82"/>
      <c r="G144" s="84">
        <f>G145</f>
        <v>0</v>
      </c>
      <c r="H144" s="240">
        <v>0</v>
      </c>
      <c r="I144" s="240">
        <v>0</v>
      </c>
      <c r="J144" s="173"/>
      <c r="K144" s="186"/>
      <c r="L144" s="186"/>
      <c r="M144" s="186"/>
      <c r="N144" s="186"/>
      <c r="O144" s="186"/>
      <c r="P144" s="186"/>
      <c r="Q144" s="186"/>
      <c r="R144" s="186"/>
    </row>
    <row r="145" spans="1:10" ht="30.75" hidden="1" customHeight="1" x14ac:dyDescent="0.2">
      <c r="A145" s="16" t="s">
        <v>253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/>
      <c r="G145" s="84"/>
      <c r="H145" s="84"/>
      <c r="I145" s="84"/>
      <c r="J145" s="159"/>
    </row>
    <row r="146" spans="1:10" ht="30.75" hidden="1" customHeight="1" x14ac:dyDescent="0.2">
      <c r="A146" s="16" t="s">
        <v>33</v>
      </c>
      <c r="B146" s="81">
        <v>795</v>
      </c>
      <c r="C146" s="82" t="s">
        <v>23</v>
      </c>
      <c r="D146" s="82" t="s">
        <v>66</v>
      </c>
      <c r="E146" s="82" t="s">
        <v>502</v>
      </c>
      <c r="F146" s="82" t="s">
        <v>34</v>
      </c>
      <c r="G146" s="84">
        <f>G147</f>
        <v>0</v>
      </c>
      <c r="H146" s="84">
        <v>0</v>
      </c>
      <c r="I146" s="84">
        <v>0</v>
      </c>
      <c r="J146" s="159"/>
    </row>
    <row r="147" spans="1:10" ht="30.75" hidden="1" customHeight="1" x14ac:dyDescent="0.2">
      <c r="A147" s="16" t="s">
        <v>35</v>
      </c>
      <c r="B147" s="81">
        <v>795</v>
      </c>
      <c r="C147" s="82" t="s">
        <v>23</v>
      </c>
      <c r="D147" s="82" t="s">
        <v>66</v>
      </c>
      <c r="E147" s="82" t="s">
        <v>502</v>
      </c>
      <c r="F147" s="82" t="s">
        <v>36</v>
      </c>
      <c r="G147" s="84">
        <f>'прил 4'!G899</f>
        <v>0</v>
      </c>
      <c r="H147" s="84">
        <v>0</v>
      </c>
      <c r="I147" s="84">
        <v>0</v>
      </c>
      <c r="J147" s="159"/>
    </row>
    <row r="148" spans="1:10" ht="23.25" hidden="1" customHeight="1" x14ac:dyDescent="0.2">
      <c r="A148" s="16" t="s">
        <v>133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134</v>
      </c>
      <c r="G148" s="84">
        <f>G149</f>
        <v>0</v>
      </c>
      <c r="H148" s="84">
        <v>0</v>
      </c>
      <c r="I148" s="84">
        <v>0</v>
      </c>
      <c r="J148" s="159"/>
    </row>
    <row r="149" spans="1:10" ht="30.75" hidden="1" customHeight="1" x14ac:dyDescent="0.2">
      <c r="A149" s="16" t="s">
        <v>135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136</v>
      </c>
      <c r="G149" s="84">
        <f>'прил 4'!G91</f>
        <v>0</v>
      </c>
      <c r="H149" s="84">
        <v>0</v>
      </c>
      <c r="I149" s="84">
        <v>0</v>
      </c>
      <c r="J149" s="159"/>
    </row>
    <row r="150" spans="1:10" ht="21.75" hidden="1" customHeight="1" x14ac:dyDescent="0.2">
      <c r="A150" s="16" t="s">
        <v>140</v>
      </c>
      <c r="B150" s="133">
        <v>793</v>
      </c>
      <c r="C150" s="82" t="s">
        <v>23</v>
      </c>
      <c r="D150" s="82" t="s">
        <v>66</v>
      </c>
      <c r="E150" s="82" t="s">
        <v>502</v>
      </c>
      <c r="F150" s="82" t="s">
        <v>141</v>
      </c>
      <c r="G150" s="84">
        <f>G151</f>
        <v>0</v>
      </c>
      <c r="H150" s="84">
        <v>0</v>
      </c>
      <c r="I150" s="84">
        <v>0</v>
      </c>
      <c r="J150" s="159"/>
    </row>
    <row r="151" spans="1:10" ht="22.5" hidden="1" customHeight="1" x14ac:dyDescent="0.2">
      <c r="A151" s="16" t="s">
        <v>160</v>
      </c>
      <c r="B151" s="133">
        <v>793</v>
      </c>
      <c r="C151" s="82" t="s">
        <v>23</v>
      </c>
      <c r="D151" s="82" t="s">
        <v>66</v>
      </c>
      <c r="E151" s="82" t="s">
        <v>502</v>
      </c>
      <c r="F151" s="82" t="s">
        <v>161</v>
      </c>
      <c r="G151" s="84"/>
      <c r="H151" s="84">
        <v>0</v>
      </c>
      <c r="I151" s="84">
        <v>0</v>
      </c>
      <c r="J151" s="159"/>
    </row>
    <row r="152" spans="1:10" hidden="1" x14ac:dyDescent="0.2">
      <c r="A152" s="16"/>
      <c r="B152" s="81"/>
      <c r="C152" s="82"/>
      <c r="D152" s="82"/>
      <c r="E152" s="82"/>
      <c r="F152" s="82"/>
      <c r="G152" s="83"/>
      <c r="H152" s="83"/>
      <c r="I152" s="83"/>
      <c r="J152" s="160"/>
    </row>
    <row r="153" spans="1:10" hidden="1" x14ac:dyDescent="0.2">
      <c r="A153" s="16"/>
      <c r="B153" s="81"/>
      <c r="C153" s="82"/>
      <c r="D153" s="82"/>
      <c r="E153" s="82"/>
      <c r="F153" s="82"/>
      <c r="G153" s="83"/>
      <c r="H153" s="83"/>
      <c r="I153" s="83"/>
      <c r="J153" s="160"/>
    </row>
    <row r="154" spans="1:10" ht="25.5" hidden="1" x14ac:dyDescent="0.2">
      <c r="A154" s="16" t="s">
        <v>27</v>
      </c>
      <c r="B154" s="133">
        <v>757</v>
      </c>
      <c r="C154" s="82" t="s">
        <v>23</v>
      </c>
      <c r="D154" s="82" t="s">
        <v>66</v>
      </c>
      <c r="E154" s="82" t="s">
        <v>502</v>
      </c>
      <c r="F154" s="82" t="s">
        <v>28</v>
      </c>
      <c r="G154" s="83">
        <f t="shared" ref="G154:I154" si="31">G155</f>
        <v>0</v>
      </c>
      <c r="H154" s="83">
        <f t="shared" si="31"/>
        <v>0</v>
      </c>
      <c r="I154" s="83">
        <f t="shared" si="31"/>
        <v>0</v>
      </c>
      <c r="J154" s="160"/>
    </row>
    <row r="155" spans="1:10" hidden="1" x14ac:dyDescent="0.2">
      <c r="A155" s="16" t="s">
        <v>29</v>
      </c>
      <c r="B155" s="133">
        <v>757</v>
      </c>
      <c r="C155" s="82" t="s">
        <v>23</v>
      </c>
      <c r="D155" s="82" t="s">
        <v>66</v>
      </c>
      <c r="E155" s="82" t="s">
        <v>502</v>
      </c>
      <c r="F155" s="82" t="s">
        <v>30</v>
      </c>
      <c r="G155" s="83"/>
      <c r="H155" s="83"/>
      <c r="I155" s="83"/>
      <c r="J155" s="160"/>
    </row>
    <row r="156" spans="1:10" ht="14.25" hidden="1" customHeight="1" x14ac:dyDescent="0.2">
      <c r="A156" s="16" t="s">
        <v>258</v>
      </c>
      <c r="B156" s="133">
        <v>757</v>
      </c>
      <c r="C156" s="82" t="s">
        <v>23</v>
      </c>
      <c r="D156" s="82" t="s">
        <v>23</v>
      </c>
      <c r="E156" s="82"/>
      <c r="F156" s="133"/>
      <c r="G156" s="84">
        <f>G165+G157</f>
        <v>0</v>
      </c>
      <c r="H156" s="84">
        <f t="shared" ref="H156:I156" si="32">H165+H157</f>
        <v>0</v>
      </c>
      <c r="I156" s="84">
        <f t="shared" si="32"/>
        <v>0</v>
      </c>
      <c r="J156" s="159"/>
    </row>
    <row r="157" spans="1:10" ht="32.25" hidden="1" customHeight="1" x14ac:dyDescent="0.2">
      <c r="A157" s="16" t="s">
        <v>418</v>
      </c>
      <c r="B157" s="133">
        <v>757</v>
      </c>
      <c r="C157" s="82" t="s">
        <v>23</v>
      </c>
      <c r="D157" s="82" t="s">
        <v>23</v>
      </c>
      <c r="E157" s="82" t="s">
        <v>356</v>
      </c>
      <c r="F157" s="82"/>
      <c r="G157" s="84">
        <f>G158</f>
        <v>0</v>
      </c>
      <c r="H157" s="84">
        <f>H159</f>
        <v>0</v>
      </c>
      <c r="I157" s="84">
        <f>I159</f>
        <v>0</v>
      </c>
      <c r="J157" s="159"/>
    </row>
    <row r="158" spans="1:10" ht="22.5" hidden="1" customHeight="1" x14ac:dyDescent="0.2">
      <c r="A158" s="16" t="s">
        <v>105</v>
      </c>
      <c r="B158" s="133">
        <v>757</v>
      </c>
      <c r="C158" s="82" t="s">
        <v>23</v>
      </c>
      <c r="D158" s="82" t="s">
        <v>23</v>
      </c>
      <c r="E158" s="82" t="s">
        <v>532</v>
      </c>
      <c r="F158" s="82"/>
      <c r="G158" s="84">
        <f>G159+G162</f>
        <v>0</v>
      </c>
      <c r="H158" s="84">
        <f t="shared" ref="H158:I158" si="33">H159+H162</f>
        <v>0</v>
      </c>
      <c r="I158" s="84">
        <f t="shared" si="33"/>
        <v>0</v>
      </c>
      <c r="J158" s="159"/>
    </row>
    <row r="159" spans="1:10" ht="51" hidden="1" x14ac:dyDescent="0.2">
      <c r="A159" s="16" t="s">
        <v>113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/>
      <c r="G159" s="84">
        <f t="shared" ref="G159:I160" si="34">G160</f>
        <v>0</v>
      </c>
      <c r="H159" s="84">
        <f t="shared" si="34"/>
        <v>0</v>
      </c>
      <c r="I159" s="84">
        <f t="shared" si="34"/>
        <v>0</v>
      </c>
      <c r="J159" s="159"/>
    </row>
    <row r="160" spans="1:10" ht="25.5" hidden="1" x14ac:dyDescent="0.2">
      <c r="A160" s="16" t="s">
        <v>27</v>
      </c>
      <c r="B160" s="133">
        <v>757</v>
      </c>
      <c r="C160" s="82" t="s">
        <v>23</v>
      </c>
      <c r="D160" s="82" t="s">
        <v>23</v>
      </c>
      <c r="E160" s="82" t="s">
        <v>173</v>
      </c>
      <c r="F160" s="82" t="s">
        <v>28</v>
      </c>
      <c r="G160" s="84">
        <f t="shared" si="34"/>
        <v>0</v>
      </c>
      <c r="H160" s="84">
        <f t="shared" si="34"/>
        <v>0</v>
      </c>
      <c r="I160" s="84">
        <f t="shared" si="34"/>
        <v>0</v>
      </c>
      <c r="J160" s="159"/>
    </row>
    <row r="161" spans="1:20" ht="19.5" hidden="1" customHeight="1" x14ac:dyDescent="0.2">
      <c r="A161" s="16" t="s">
        <v>29</v>
      </c>
      <c r="B161" s="133">
        <v>757</v>
      </c>
      <c r="C161" s="82" t="s">
        <v>23</v>
      </c>
      <c r="D161" s="82" t="s">
        <v>23</v>
      </c>
      <c r="E161" s="82" t="s">
        <v>173</v>
      </c>
      <c r="F161" s="82" t="s">
        <v>30</v>
      </c>
      <c r="G161" s="84"/>
      <c r="H161" s="84">
        <v>0</v>
      </c>
      <c r="I161" s="84">
        <v>0</v>
      </c>
      <c r="J161" s="159"/>
    </row>
    <row r="162" spans="1:20" s="18" customFormat="1" ht="61.5" hidden="1" customHeight="1" x14ac:dyDescent="0.2">
      <c r="A162" s="13" t="s">
        <v>319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/>
      <c r="G162" s="84">
        <f>G163</f>
        <v>0</v>
      </c>
      <c r="H162" s="84">
        <f t="shared" ref="H162:I162" si="35">H163</f>
        <v>0</v>
      </c>
      <c r="I162" s="84">
        <f t="shared" si="35"/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 x14ac:dyDescent="0.2">
      <c r="A163" s="16" t="s">
        <v>27</v>
      </c>
      <c r="B163" s="82" t="s">
        <v>48</v>
      </c>
      <c r="C163" s="82" t="s">
        <v>23</v>
      </c>
      <c r="D163" s="82" t="s">
        <v>23</v>
      </c>
      <c r="E163" s="82" t="s">
        <v>174</v>
      </c>
      <c r="F163" s="82" t="s">
        <v>28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idden="1" x14ac:dyDescent="0.2">
      <c r="A164" s="16" t="s">
        <v>29</v>
      </c>
      <c r="B164" s="82" t="s">
        <v>48</v>
      </c>
      <c r="C164" s="82" t="s">
        <v>23</v>
      </c>
      <c r="D164" s="82" t="s">
        <v>23</v>
      </c>
      <c r="E164" s="82" t="s">
        <v>174</v>
      </c>
      <c r="F164" s="82" t="s">
        <v>30</v>
      </c>
      <c r="G164" s="84"/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 x14ac:dyDescent="0.2">
      <c r="A165" s="16" t="s">
        <v>420</v>
      </c>
      <c r="B165" s="133">
        <v>757</v>
      </c>
      <c r="C165" s="82" t="s">
        <v>23</v>
      </c>
      <c r="D165" s="82" t="s">
        <v>23</v>
      </c>
      <c r="E165" s="82" t="s">
        <v>179</v>
      </c>
      <c r="F165" s="82"/>
      <c r="G165" s="84">
        <f>G166+G171</f>
        <v>0</v>
      </c>
      <c r="H165" s="84">
        <f t="shared" ref="H165:I165" si="36">H166</f>
        <v>0</v>
      </c>
      <c r="I165" s="84">
        <f t="shared" si="36"/>
        <v>0</v>
      </c>
      <c r="J165" s="159"/>
      <c r="K165" s="159"/>
      <c r="L165" s="159"/>
      <c r="M165" s="159"/>
      <c r="N165" s="159"/>
      <c r="O165" s="180"/>
      <c r="P165" s="180"/>
      <c r="Q165" s="180"/>
      <c r="R165" s="180"/>
    </row>
    <row r="166" spans="1:20" s="18" customFormat="1" hidden="1" x14ac:dyDescent="0.2">
      <c r="A166" s="16" t="s">
        <v>309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/>
      <c r="G166" s="84">
        <f>G167+G169</f>
        <v>0</v>
      </c>
      <c r="H166" s="84">
        <f>H167+H169</f>
        <v>0</v>
      </c>
      <c r="I166" s="84">
        <f>I167+I169</f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 x14ac:dyDescent="0.2">
      <c r="A167" s="16" t="s">
        <v>33</v>
      </c>
      <c r="B167" s="133">
        <v>757</v>
      </c>
      <c r="C167" s="82" t="s">
        <v>23</v>
      </c>
      <c r="D167" s="82" t="s">
        <v>23</v>
      </c>
      <c r="E167" s="82" t="s">
        <v>180</v>
      </c>
      <c r="F167" s="82" t="s">
        <v>34</v>
      </c>
      <c r="G167" s="84">
        <f>G168</f>
        <v>0</v>
      </c>
      <c r="H167" s="84">
        <f>H168</f>
        <v>0</v>
      </c>
      <c r="I167" s="84">
        <f>I168</f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5.5" hidden="1" x14ac:dyDescent="0.2">
      <c r="A168" s="16" t="s">
        <v>35</v>
      </c>
      <c r="B168" s="133">
        <v>757</v>
      </c>
      <c r="C168" s="82" t="s">
        <v>23</v>
      </c>
      <c r="D168" s="82" t="s">
        <v>23</v>
      </c>
      <c r="E168" s="82" t="s">
        <v>180</v>
      </c>
      <c r="F168" s="82" t="s">
        <v>36</v>
      </c>
      <c r="G168" s="84"/>
      <c r="H168" s="84"/>
      <c r="I168" s="84"/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t="25.5" hidden="1" x14ac:dyDescent="0.2">
      <c r="A169" s="16" t="s">
        <v>27</v>
      </c>
      <c r="B169" s="82" t="s">
        <v>48</v>
      </c>
      <c r="C169" s="82" t="s">
        <v>23</v>
      </c>
      <c r="D169" s="82" t="s">
        <v>23</v>
      </c>
      <c r="E169" s="82" t="s">
        <v>180</v>
      </c>
      <c r="F169" s="82" t="s">
        <v>28</v>
      </c>
      <c r="G169" s="84">
        <f>G170</f>
        <v>0</v>
      </c>
      <c r="H169" s="84">
        <f>H170</f>
        <v>0</v>
      </c>
      <c r="I169" s="84">
        <f>I170</f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idden="1" x14ac:dyDescent="0.2">
      <c r="A170" s="16" t="s">
        <v>29</v>
      </c>
      <c r="B170" s="82" t="s">
        <v>48</v>
      </c>
      <c r="C170" s="82" t="s">
        <v>23</v>
      </c>
      <c r="D170" s="82" t="s">
        <v>23</v>
      </c>
      <c r="E170" s="82" t="s">
        <v>180</v>
      </c>
      <c r="F170" s="82" t="s">
        <v>30</v>
      </c>
      <c r="G170" s="84">
        <v>0</v>
      </c>
      <c r="H170" s="84"/>
      <c r="I170" s="84"/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5.5" hidden="1" x14ac:dyDescent="0.2">
      <c r="A171" s="16" t="s">
        <v>274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/>
      <c r="G171" s="84">
        <f>G172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5.5" hidden="1" x14ac:dyDescent="0.2">
      <c r="A172" s="16" t="s">
        <v>33</v>
      </c>
      <c r="B172" s="133">
        <v>757</v>
      </c>
      <c r="C172" s="82" t="s">
        <v>23</v>
      </c>
      <c r="D172" s="82" t="s">
        <v>23</v>
      </c>
      <c r="E172" s="82" t="s">
        <v>709</v>
      </c>
      <c r="F172" s="82" t="s">
        <v>34</v>
      </c>
      <c r="G172" s="84">
        <f>G173</f>
        <v>0</v>
      </c>
      <c r="H172" s="84">
        <v>0</v>
      </c>
      <c r="I172" s="84">
        <v>0</v>
      </c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s="18" customFormat="1" ht="25.5" hidden="1" x14ac:dyDescent="0.2">
      <c r="A173" s="16" t="s">
        <v>35</v>
      </c>
      <c r="B173" s="133">
        <v>757</v>
      </c>
      <c r="C173" s="82" t="s">
        <v>23</v>
      </c>
      <c r="D173" s="82" t="s">
        <v>23</v>
      </c>
      <c r="E173" s="82" t="s">
        <v>709</v>
      </c>
      <c r="F173" s="82" t="s">
        <v>36</v>
      </c>
      <c r="G173" s="84"/>
      <c r="H173" s="84"/>
      <c r="I173" s="84"/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0" ht="14.25" customHeight="1" x14ac:dyDescent="0.2">
      <c r="A174" s="16" t="s">
        <v>258</v>
      </c>
      <c r="B174" s="133">
        <v>757</v>
      </c>
      <c r="C174" s="82" t="s">
        <v>23</v>
      </c>
      <c r="D174" s="82" t="s">
        <v>23</v>
      </c>
      <c r="E174" s="82"/>
      <c r="F174" s="133"/>
      <c r="G174" s="84">
        <f>G183+G175+G193</f>
        <v>375050</v>
      </c>
      <c r="H174" s="84">
        <f t="shared" ref="H174:I174" si="37">H183+H175</f>
        <v>400050</v>
      </c>
      <c r="I174" s="84">
        <f t="shared" si="37"/>
        <v>400050</v>
      </c>
      <c r="J174" s="159"/>
      <c r="S174" s="69"/>
      <c r="T174" s="69"/>
    </row>
    <row r="175" spans="1:20" ht="32.25" hidden="1" customHeight="1" x14ac:dyDescent="0.2">
      <c r="A175" s="16" t="s">
        <v>418</v>
      </c>
      <c r="B175" s="133">
        <v>757</v>
      </c>
      <c r="C175" s="82" t="s">
        <v>23</v>
      </c>
      <c r="D175" s="82" t="s">
        <v>23</v>
      </c>
      <c r="E175" s="82" t="s">
        <v>356</v>
      </c>
      <c r="F175" s="82"/>
      <c r="G175" s="84">
        <f>G176</f>
        <v>0</v>
      </c>
      <c r="H175" s="84">
        <f>H177</f>
        <v>0</v>
      </c>
      <c r="I175" s="84">
        <f>I177</f>
        <v>0</v>
      </c>
      <c r="J175" s="159"/>
      <c r="S175" s="69"/>
      <c r="T175" s="69"/>
    </row>
    <row r="176" spans="1:20" ht="22.5" hidden="1" customHeight="1" x14ac:dyDescent="0.2">
      <c r="A176" s="16" t="s">
        <v>105</v>
      </c>
      <c r="B176" s="133">
        <v>757</v>
      </c>
      <c r="C176" s="82" t="s">
        <v>23</v>
      </c>
      <c r="D176" s="82" t="s">
        <v>23</v>
      </c>
      <c r="E176" s="82" t="s">
        <v>532</v>
      </c>
      <c r="F176" s="82"/>
      <c r="G176" s="84">
        <f>G177+G180</f>
        <v>0</v>
      </c>
      <c r="H176" s="84">
        <f t="shared" ref="H176:I176" si="38">H177+H180</f>
        <v>0</v>
      </c>
      <c r="I176" s="84">
        <f t="shared" si="38"/>
        <v>0</v>
      </c>
      <c r="J176" s="159"/>
      <c r="S176" s="69"/>
      <c r="T176" s="69"/>
    </row>
    <row r="177" spans="1:20" ht="51" hidden="1" x14ac:dyDescent="0.2">
      <c r="A177" s="16" t="s">
        <v>113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/>
      <c r="G177" s="84">
        <f t="shared" ref="G177:I178" si="39">G178</f>
        <v>0</v>
      </c>
      <c r="H177" s="84">
        <f t="shared" si="39"/>
        <v>0</v>
      </c>
      <c r="I177" s="84">
        <f t="shared" si="39"/>
        <v>0</v>
      </c>
      <c r="J177" s="159"/>
      <c r="S177" s="69"/>
      <c r="T177" s="69"/>
    </row>
    <row r="178" spans="1:20" ht="25.5" hidden="1" x14ac:dyDescent="0.2">
      <c r="A178" s="16" t="s">
        <v>27</v>
      </c>
      <c r="B178" s="133">
        <v>757</v>
      </c>
      <c r="C178" s="82" t="s">
        <v>23</v>
      </c>
      <c r="D178" s="82" t="s">
        <v>23</v>
      </c>
      <c r="E178" s="82" t="s">
        <v>173</v>
      </c>
      <c r="F178" s="82" t="s">
        <v>28</v>
      </c>
      <c r="G178" s="84">
        <f t="shared" si="39"/>
        <v>0</v>
      </c>
      <c r="H178" s="84">
        <f t="shared" si="39"/>
        <v>0</v>
      </c>
      <c r="I178" s="84">
        <f t="shared" si="39"/>
        <v>0</v>
      </c>
      <c r="J178" s="159"/>
      <c r="S178" s="69"/>
      <c r="T178" s="69"/>
    </row>
    <row r="179" spans="1:20" ht="19.5" hidden="1" customHeight="1" x14ac:dyDescent="0.2">
      <c r="A179" s="16" t="s">
        <v>29</v>
      </c>
      <c r="B179" s="133">
        <v>757</v>
      </c>
      <c r="C179" s="82" t="s">
        <v>23</v>
      </c>
      <c r="D179" s="82" t="s">
        <v>23</v>
      </c>
      <c r="E179" s="82" t="s">
        <v>173</v>
      </c>
      <c r="F179" s="82" t="s">
        <v>30</v>
      </c>
      <c r="G179" s="84"/>
      <c r="H179" s="84">
        <v>0</v>
      </c>
      <c r="I179" s="84">
        <v>0</v>
      </c>
      <c r="J179" s="159"/>
      <c r="S179" s="69"/>
      <c r="T179" s="69"/>
    </row>
    <row r="180" spans="1:20" s="18" customFormat="1" ht="61.5" hidden="1" customHeight="1" x14ac:dyDescent="0.2">
      <c r="A180" s="13" t="s">
        <v>319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/>
      <c r="G180" s="84">
        <f>G181</f>
        <v>0</v>
      </c>
      <c r="H180" s="84">
        <f t="shared" ref="H180:I180" si="40">H181</f>
        <v>0</v>
      </c>
      <c r="I180" s="84">
        <f t="shared" si="40"/>
        <v>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t="25.5" hidden="1" x14ac:dyDescent="0.2">
      <c r="A181" s="16" t="s">
        <v>27</v>
      </c>
      <c r="B181" s="133">
        <v>757</v>
      </c>
      <c r="C181" s="82" t="s">
        <v>23</v>
      </c>
      <c r="D181" s="82" t="s">
        <v>23</v>
      </c>
      <c r="E181" s="82" t="s">
        <v>174</v>
      </c>
      <c r="F181" s="82" t="s">
        <v>28</v>
      </c>
      <c r="G181" s="84">
        <f>G182</f>
        <v>0</v>
      </c>
      <c r="H181" s="84">
        <f>H182</f>
        <v>0</v>
      </c>
      <c r="I181" s="84">
        <f>I182</f>
        <v>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idden="1" x14ac:dyDescent="0.2">
      <c r="A182" s="16" t="s">
        <v>29</v>
      </c>
      <c r="B182" s="133">
        <v>757</v>
      </c>
      <c r="C182" s="82" t="s">
        <v>23</v>
      </c>
      <c r="D182" s="82" t="s">
        <v>23</v>
      </c>
      <c r="E182" s="82" t="s">
        <v>174</v>
      </c>
      <c r="F182" s="82" t="s">
        <v>30</v>
      </c>
      <c r="G182" s="84"/>
      <c r="H182" s="84"/>
      <c r="I182" s="84"/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9.25" customHeight="1" x14ac:dyDescent="0.2">
      <c r="A183" s="16" t="s">
        <v>1033</v>
      </c>
      <c r="B183" s="133">
        <v>757</v>
      </c>
      <c r="C183" s="82" t="s">
        <v>23</v>
      </c>
      <c r="D183" s="82" t="s">
        <v>23</v>
      </c>
      <c r="E183" s="82" t="s">
        <v>179</v>
      </c>
      <c r="F183" s="82"/>
      <c r="G183" s="84">
        <f>G184+G187</f>
        <v>375050</v>
      </c>
      <c r="H183" s="84">
        <f t="shared" ref="H183:I183" si="41">H184+H187</f>
        <v>400050</v>
      </c>
      <c r="I183" s="84">
        <f t="shared" si="41"/>
        <v>400050</v>
      </c>
      <c r="J183" s="159"/>
      <c r="K183" s="159"/>
      <c r="L183" s="159"/>
      <c r="M183" s="159"/>
      <c r="N183" s="159"/>
      <c r="O183" s="180"/>
      <c r="P183" s="180"/>
      <c r="Q183" s="180"/>
      <c r="R183" s="180"/>
      <c r="S183" s="165"/>
      <c r="T183" s="165"/>
    </row>
    <row r="184" spans="1:20" s="18" customFormat="1" x14ac:dyDescent="0.2">
      <c r="A184" s="16" t="s">
        <v>309</v>
      </c>
      <c r="B184" s="133">
        <v>757</v>
      </c>
      <c r="C184" s="82" t="s">
        <v>23</v>
      </c>
      <c r="D184" s="82" t="s">
        <v>23</v>
      </c>
      <c r="E184" s="82" t="s">
        <v>180</v>
      </c>
      <c r="F184" s="82"/>
      <c r="G184" s="84">
        <f>G185</f>
        <v>375050</v>
      </c>
      <c r="H184" s="84">
        <f t="shared" ref="H184:I184" si="42">H185</f>
        <v>400050</v>
      </c>
      <c r="I184" s="84">
        <f t="shared" si="42"/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5.5" x14ac:dyDescent="0.2">
      <c r="A185" s="16" t="s">
        <v>33</v>
      </c>
      <c r="B185" s="133">
        <v>757</v>
      </c>
      <c r="C185" s="82" t="s">
        <v>23</v>
      </c>
      <c r="D185" s="82" t="s">
        <v>23</v>
      </c>
      <c r="E185" s="82" t="s">
        <v>180</v>
      </c>
      <c r="F185" s="82" t="s">
        <v>34</v>
      </c>
      <c r="G185" s="84">
        <f>G186</f>
        <v>375050</v>
      </c>
      <c r="H185" s="84">
        <f>H186</f>
        <v>400050</v>
      </c>
      <c r="I185" s="84">
        <f>I186</f>
        <v>400050</v>
      </c>
      <c r="J185" s="159"/>
      <c r="K185" s="180"/>
      <c r="L185" s="180"/>
      <c r="M185" s="180"/>
      <c r="N185" s="180"/>
      <c r="O185" s="180"/>
      <c r="P185" s="180"/>
      <c r="Q185" s="180"/>
      <c r="R185" s="180"/>
      <c r="S185" s="165"/>
      <c r="T185" s="165"/>
    </row>
    <row r="186" spans="1:20" s="18" customFormat="1" ht="25.5" x14ac:dyDescent="0.2">
      <c r="A186" s="16" t="s">
        <v>35</v>
      </c>
      <c r="B186" s="133">
        <v>757</v>
      </c>
      <c r="C186" s="82" t="s">
        <v>23</v>
      </c>
      <c r="D186" s="82" t="s">
        <v>23</v>
      </c>
      <c r="E186" s="15" t="s">
        <v>180</v>
      </c>
      <c r="F186" s="15" t="s">
        <v>36</v>
      </c>
      <c r="G186" s="70">
        <f>400050-25000</f>
        <v>375050</v>
      </c>
      <c r="H186" s="84">
        <v>400050</v>
      </c>
      <c r="I186" s="84">
        <v>400050</v>
      </c>
      <c r="J186" s="159"/>
      <c r="K186" s="180"/>
      <c r="L186" s="180"/>
      <c r="M186" s="180"/>
      <c r="N186" s="180"/>
      <c r="O186" s="180"/>
      <c r="P186" s="180"/>
      <c r="Q186" s="180"/>
      <c r="R186" s="180"/>
    </row>
    <row r="187" spans="1:20" s="18" customFormat="1" ht="25.5" x14ac:dyDescent="0.2">
      <c r="A187" s="16" t="s">
        <v>1566</v>
      </c>
      <c r="B187" s="133">
        <v>757</v>
      </c>
      <c r="C187" s="82" t="s">
        <v>23</v>
      </c>
      <c r="D187" s="82" t="s">
        <v>23</v>
      </c>
      <c r="E187" s="82" t="s">
        <v>1565</v>
      </c>
      <c r="F187" s="82"/>
      <c r="G187" s="84">
        <f>G188</f>
        <v>0</v>
      </c>
      <c r="H187" s="84">
        <f t="shared" ref="H187:I187" si="43">H188</f>
        <v>0</v>
      </c>
      <c r="I187" s="84">
        <f t="shared" si="43"/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  <c r="S187" s="165"/>
      <c r="T187" s="165"/>
    </row>
    <row r="188" spans="1:20" s="18" customFormat="1" ht="25.5" x14ac:dyDescent="0.2">
      <c r="A188" s="16" t="s">
        <v>33</v>
      </c>
      <c r="B188" s="133">
        <v>757</v>
      </c>
      <c r="C188" s="82" t="s">
        <v>23</v>
      </c>
      <c r="D188" s="82" t="s">
        <v>23</v>
      </c>
      <c r="E188" s="82" t="s">
        <v>1565</v>
      </c>
      <c r="F188" s="82" t="s">
        <v>34</v>
      </c>
      <c r="G188" s="84">
        <f>G189</f>
        <v>0</v>
      </c>
      <c r="H188" s="84">
        <f>H189</f>
        <v>0</v>
      </c>
      <c r="I188" s="84">
        <f>I189</f>
        <v>0</v>
      </c>
      <c r="J188" s="159"/>
      <c r="K188" s="180"/>
      <c r="L188" s="180"/>
      <c r="M188" s="180"/>
      <c r="N188" s="180"/>
      <c r="O188" s="180"/>
      <c r="P188" s="180"/>
      <c r="Q188" s="180"/>
      <c r="R188" s="180"/>
      <c r="S188" s="165"/>
      <c r="T188" s="165"/>
    </row>
    <row r="189" spans="1:20" s="18" customFormat="1" ht="25.5" x14ac:dyDescent="0.2">
      <c r="A189" s="16" t="s">
        <v>35</v>
      </c>
      <c r="B189" s="133">
        <v>757</v>
      </c>
      <c r="C189" s="82" t="s">
        <v>23</v>
      </c>
      <c r="D189" s="82" t="s">
        <v>23</v>
      </c>
      <c r="E189" s="15" t="s">
        <v>1565</v>
      </c>
      <c r="F189" s="15" t="s">
        <v>36</v>
      </c>
      <c r="G189" s="70">
        <f>69105.2-69105.2</f>
        <v>0</v>
      </c>
      <c r="H189" s="84">
        <v>0</v>
      </c>
      <c r="I189" s="84">
        <v>0</v>
      </c>
      <c r="J189" s="159"/>
      <c r="K189" s="180"/>
      <c r="L189" s="180"/>
      <c r="M189" s="180"/>
      <c r="N189" s="180"/>
      <c r="O189" s="180"/>
      <c r="P189" s="180"/>
      <c r="Q189" s="180"/>
      <c r="R189" s="180"/>
    </row>
    <row r="190" spans="1:20" s="22" customFormat="1" x14ac:dyDescent="0.2">
      <c r="A190" s="317" t="s">
        <v>40</v>
      </c>
      <c r="B190" s="241">
        <v>757</v>
      </c>
      <c r="C190" s="146" t="s">
        <v>41</v>
      </c>
      <c r="D190" s="146"/>
      <c r="E190" s="20"/>
      <c r="F190" s="20"/>
      <c r="G190" s="12">
        <f>G191+G503</f>
        <v>211382562.83999997</v>
      </c>
      <c r="H190" s="93">
        <f>H191+H503</f>
        <v>220250130.39999998</v>
      </c>
      <c r="I190" s="93">
        <f>I191+I503</f>
        <v>233036522.91999999</v>
      </c>
      <c r="J190" s="172"/>
      <c r="K190" s="187"/>
      <c r="L190" s="187"/>
      <c r="M190" s="188"/>
      <c r="N190" s="188">
        <f>N191+N503</f>
        <v>220250130.39999998</v>
      </c>
      <c r="O190" s="188"/>
      <c r="P190" s="187"/>
      <c r="Q190" s="187"/>
      <c r="R190" s="187"/>
    </row>
    <row r="191" spans="1:20" x14ac:dyDescent="0.2">
      <c r="A191" s="16" t="s">
        <v>42</v>
      </c>
      <c r="B191" s="133">
        <v>757</v>
      </c>
      <c r="C191" s="82" t="s">
        <v>41</v>
      </c>
      <c r="D191" s="82" t="s">
        <v>16</v>
      </c>
      <c r="E191" s="15"/>
      <c r="F191" s="15"/>
      <c r="G191" s="70">
        <f>G192+G213+G472+G493+G209</f>
        <v>198683053.03999996</v>
      </c>
      <c r="H191" s="70">
        <f t="shared" ref="H191:I191" si="44">H192+H213+H472+H493+H209</f>
        <v>207550620.59999996</v>
      </c>
      <c r="I191" s="70">
        <f t="shared" si="44"/>
        <v>220337013.11999997</v>
      </c>
      <c r="J191" s="159"/>
      <c r="M191" s="189"/>
      <c r="N191" s="189">
        <f>H225+H236+H246+H293+H303+H320+H370+H373+H377+H380+H389+H392+H401</f>
        <v>207550620.59999996</v>
      </c>
    </row>
    <row r="192" spans="1:20" ht="38.25" hidden="1" x14ac:dyDescent="0.2">
      <c r="A192" s="16" t="s">
        <v>736</v>
      </c>
      <c r="B192" s="133">
        <v>757</v>
      </c>
      <c r="C192" s="82" t="s">
        <v>41</v>
      </c>
      <c r="D192" s="82" t="s">
        <v>16</v>
      </c>
      <c r="E192" s="15" t="s">
        <v>243</v>
      </c>
      <c r="F192" s="15"/>
      <c r="G192" s="8">
        <f>G202</f>
        <v>0</v>
      </c>
      <c r="H192" s="83">
        <f t="shared" ref="H192:I192" si="45">H202</f>
        <v>0</v>
      </c>
      <c r="I192" s="83">
        <f t="shared" si="45"/>
        <v>0</v>
      </c>
      <c r="J192" s="160"/>
      <c r="M192" s="189"/>
    </row>
    <row r="193" spans="1:18" ht="40.5" hidden="1" customHeight="1" x14ac:dyDescent="0.2">
      <c r="A193" s="16" t="s">
        <v>526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/>
      <c r="G193" s="8">
        <f>G194</f>
        <v>0</v>
      </c>
      <c r="H193" s="84">
        <v>0</v>
      </c>
      <c r="I193" s="84">
        <v>0</v>
      </c>
      <c r="J193" s="159"/>
    </row>
    <row r="194" spans="1:18" ht="30" hidden="1" customHeight="1" x14ac:dyDescent="0.2">
      <c r="A194" s="16" t="s">
        <v>91</v>
      </c>
      <c r="B194" s="82" t="s">
        <v>48</v>
      </c>
      <c r="C194" s="82" t="s">
        <v>41</v>
      </c>
      <c r="D194" s="82" t="s">
        <v>16</v>
      </c>
      <c r="E194" s="15" t="s">
        <v>474</v>
      </c>
      <c r="F194" s="15" t="s">
        <v>316</v>
      </c>
      <c r="G194" s="8">
        <f>G195</f>
        <v>0</v>
      </c>
      <c r="H194" s="84">
        <v>0</v>
      </c>
      <c r="I194" s="84">
        <v>0</v>
      </c>
      <c r="J194" s="159"/>
    </row>
    <row r="195" spans="1:18" ht="91.5" hidden="1" customHeight="1" x14ac:dyDescent="0.2">
      <c r="A195" s="50" t="s">
        <v>377</v>
      </c>
      <c r="B195" s="82" t="s">
        <v>48</v>
      </c>
      <c r="C195" s="82" t="s">
        <v>41</v>
      </c>
      <c r="D195" s="82" t="s">
        <v>16</v>
      </c>
      <c r="E195" s="15" t="s">
        <v>474</v>
      </c>
      <c r="F195" s="15" t="s">
        <v>376</v>
      </c>
      <c r="G195" s="8"/>
      <c r="H195" s="84">
        <v>0</v>
      </c>
      <c r="I195" s="84">
        <v>0</v>
      </c>
      <c r="J195" s="159"/>
    </row>
    <row r="196" spans="1:18" ht="43.5" hidden="1" customHeight="1" x14ac:dyDescent="0.2">
      <c r="A196" s="50" t="s">
        <v>527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/>
      <c r="G196" s="8">
        <f>G197</f>
        <v>0</v>
      </c>
      <c r="H196" s="84">
        <v>0</v>
      </c>
      <c r="I196" s="84">
        <v>0</v>
      </c>
      <c r="J196" s="159"/>
    </row>
    <row r="197" spans="1:18" ht="39.75" hidden="1" customHeight="1" x14ac:dyDescent="0.2">
      <c r="A197" s="16" t="s">
        <v>91</v>
      </c>
      <c r="B197" s="82" t="s">
        <v>48</v>
      </c>
      <c r="C197" s="82" t="s">
        <v>41</v>
      </c>
      <c r="D197" s="82" t="s">
        <v>16</v>
      </c>
      <c r="E197" s="15" t="s">
        <v>476</v>
      </c>
      <c r="F197" s="15" t="s">
        <v>316</v>
      </c>
      <c r="G197" s="8">
        <f>G198</f>
        <v>0</v>
      </c>
      <c r="H197" s="84">
        <v>0</v>
      </c>
      <c r="I197" s="84">
        <v>0</v>
      </c>
      <c r="J197" s="159"/>
    </row>
    <row r="198" spans="1:18" ht="86.25" hidden="1" customHeight="1" x14ac:dyDescent="0.2">
      <c r="A198" s="50" t="s">
        <v>377</v>
      </c>
      <c r="B198" s="82" t="s">
        <v>48</v>
      </c>
      <c r="C198" s="82" t="s">
        <v>41</v>
      </c>
      <c r="D198" s="82" t="s">
        <v>16</v>
      </c>
      <c r="E198" s="15" t="s">
        <v>476</v>
      </c>
      <c r="F198" s="15" t="s">
        <v>376</v>
      </c>
      <c r="G198" s="8"/>
      <c r="H198" s="84">
        <v>0</v>
      </c>
      <c r="I198" s="84">
        <v>0</v>
      </c>
      <c r="J198" s="159"/>
    </row>
    <row r="199" spans="1:18" ht="48" hidden="1" customHeight="1" x14ac:dyDescent="0.2">
      <c r="A199" s="79" t="s">
        <v>534</v>
      </c>
      <c r="B199" s="133">
        <v>757</v>
      </c>
      <c r="C199" s="82" t="s">
        <v>41</v>
      </c>
      <c r="D199" s="82" t="s">
        <v>16</v>
      </c>
      <c r="E199" s="15" t="s">
        <v>533</v>
      </c>
      <c r="F199" s="14"/>
      <c r="G199" s="70">
        <f t="shared" ref="G199:I200" si="46">G200</f>
        <v>0</v>
      </c>
      <c r="H199" s="84">
        <f t="shared" si="46"/>
        <v>0</v>
      </c>
      <c r="I199" s="84">
        <f t="shared" si="46"/>
        <v>0</v>
      </c>
      <c r="J199" s="159"/>
    </row>
    <row r="200" spans="1:18" ht="25.5" hidden="1" x14ac:dyDescent="0.2">
      <c r="A200" s="16" t="s">
        <v>27</v>
      </c>
      <c r="B200" s="133">
        <v>757</v>
      </c>
      <c r="C200" s="82" t="s">
        <v>41</v>
      </c>
      <c r="D200" s="82" t="s">
        <v>16</v>
      </c>
      <c r="E200" s="15" t="s">
        <v>533</v>
      </c>
      <c r="F200" s="15" t="s">
        <v>28</v>
      </c>
      <c r="G200" s="25">
        <f t="shared" si="46"/>
        <v>0</v>
      </c>
      <c r="H200" s="92">
        <f t="shared" si="46"/>
        <v>0</v>
      </c>
      <c r="I200" s="92">
        <f t="shared" si="46"/>
        <v>0</v>
      </c>
    </row>
    <row r="201" spans="1:18" hidden="1" x14ac:dyDescent="0.2">
      <c r="A201" s="16" t="s">
        <v>29</v>
      </c>
      <c r="B201" s="133">
        <v>757</v>
      </c>
      <c r="C201" s="82" t="s">
        <v>41</v>
      </c>
      <c r="D201" s="82" t="s">
        <v>16</v>
      </c>
      <c r="E201" s="15" t="s">
        <v>533</v>
      </c>
      <c r="F201" s="15" t="s">
        <v>30</v>
      </c>
      <c r="G201" s="25"/>
      <c r="H201" s="92"/>
      <c r="I201" s="92"/>
    </row>
    <row r="202" spans="1:18" s="155" customFormat="1" ht="42.75" hidden="1" customHeight="1" x14ac:dyDescent="0.2">
      <c r="A202" s="79" t="s">
        <v>796</v>
      </c>
      <c r="B202" s="133">
        <v>757</v>
      </c>
      <c r="C202" s="82" t="s">
        <v>41</v>
      </c>
      <c r="D202" s="82" t="s">
        <v>16</v>
      </c>
      <c r="E202" s="15" t="s">
        <v>797</v>
      </c>
      <c r="F202" s="14"/>
      <c r="G202" s="70">
        <f t="shared" ref="G202:I203" si="47">G203</f>
        <v>0</v>
      </c>
      <c r="H202" s="84">
        <f t="shared" si="47"/>
        <v>0</v>
      </c>
      <c r="I202" s="84">
        <f t="shared" si="47"/>
        <v>0</v>
      </c>
      <c r="J202" s="159"/>
      <c r="K202" s="166"/>
      <c r="L202" s="166"/>
      <c r="M202" s="166"/>
      <c r="N202" s="166"/>
      <c r="O202" s="166"/>
      <c r="P202" s="166"/>
      <c r="Q202" s="166"/>
      <c r="R202" s="166"/>
    </row>
    <row r="203" spans="1:18" s="155" customFormat="1" ht="25.5" hidden="1" x14ac:dyDescent="0.2">
      <c r="A203" s="16" t="s">
        <v>27</v>
      </c>
      <c r="B203" s="133">
        <v>757</v>
      </c>
      <c r="C203" s="82" t="s">
        <v>41</v>
      </c>
      <c r="D203" s="82" t="s">
        <v>16</v>
      </c>
      <c r="E203" s="15" t="s">
        <v>797</v>
      </c>
      <c r="F203" s="15" t="s">
        <v>28</v>
      </c>
      <c r="G203" s="25">
        <f t="shared" si="47"/>
        <v>0</v>
      </c>
      <c r="H203" s="92">
        <f t="shared" si="47"/>
        <v>0</v>
      </c>
      <c r="I203" s="92">
        <f t="shared" si="47"/>
        <v>0</v>
      </c>
      <c r="J203" s="161"/>
      <c r="K203" s="166"/>
      <c r="L203" s="166"/>
      <c r="M203" s="166"/>
      <c r="N203" s="166"/>
      <c r="O203" s="166"/>
      <c r="P203" s="166"/>
      <c r="Q203" s="166"/>
      <c r="R203" s="166"/>
    </row>
    <row r="204" spans="1:18" s="155" customFormat="1" hidden="1" x14ac:dyDescent="0.2">
      <c r="A204" s="16" t="s">
        <v>29</v>
      </c>
      <c r="B204" s="133">
        <v>757</v>
      </c>
      <c r="C204" s="82" t="s">
        <v>41</v>
      </c>
      <c r="D204" s="82" t="s">
        <v>16</v>
      </c>
      <c r="E204" s="15" t="s">
        <v>797</v>
      </c>
      <c r="F204" s="15" t="s">
        <v>30</v>
      </c>
      <c r="G204" s="25">
        <f>320000-320000</f>
        <v>0</v>
      </c>
      <c r="H204" s="92">
        <v>0</v>
      </c>
      <c r="I204" s="92">
        <v>0</v>
      </c>
      <c r="J204" s="161"/>
      <c r="K204" s="166"/>
      <c r="L204" s="166"/>
      <c r="M204" s="166"/>
      <c r="N204" s="166"/>
      <c r="O204" s="166"/>
      <c r="P204" s="166"/>
      <c r="Q204" s="166"/>
      <c r="R204" s="166"/>
    </row>
    <row r="205" spans="1:18" ht="27.75" hidden="1" customHeight="1" x14ac:dyDescent="0.2">
      <c r="A205" s="16"/>
      <c r="B205" s="133"/>
      <c r="C205" s="82"/>
      <c r="D205" s="82"/>
      <c r="E205" s="15"/>
      <c r="F205" s="15"/>
      <c r="G205" s="70"/>
      <c r="H205" s="84"/>
      <c r="I205" s="84"/>
      <c r="J205" s="159"/>
    </row>
    <row r="206" spans="1:18" ht="28.5" hidden="1" customHeight="1" x14ac:dyDescent="0.2">
      <c r="A206" s="50"/>
      <c r="B206" s="133">
        <v>757</v>
      </c>
      <c r="C206" s="82" t="s">
        <v>41</v>
      </c>
      <c r="D206" s="82" t="s">
        <v>16</v>
      </c>
      <c r="E206" s="15" t="s">
        <v>454</v>
      </c>
      <c r="F206" s="15"/>
      <c r="G206" s="70">
        <f>G207</f>
        <v>0</v>
      </c>
      <c r="H206" s="84">
        <f t="shared" ref="H206:I207" si="48">H207</f>
        <v>0</v>
      </c>
      <c r="I206" s="84">
        <f t="shared" si="48"/>
        <v>0</v>
      </c>
      <c r="J206" s="159"/>
    </row>
    <row r="207" spans="1:18" ht="21" hidden="1" customHeight="1" x14ac:dyDescent="0.2">
      <c r="A207" s="16" t="s">
        <v>133</v>
      </c>
      <c r="B207" s="133">
        <v>757</v>
      </c>
      <c r="C207" s="82" t="s">
        <v>41</v>
      </c>
      <c r="D207" s="82" t="s">
        <v>16</v>
      </c>
      <c r="E207" s="15" t="s">
        <v>454</v>
      </c>
      <c r="F207" s="15" t="s">
        <v>134</v>
      </c>
      <c r="G207" s="70">
        <f>G208</f>
        <v>0</v>
      </c>
      <c r="H207" s="84">
        <f t="shared" si="48"/>
        <v>0</v>
      </c>
      <c r="I207" s="84">
        <f t="shared" si="48"/>
        <v>0</v>
      </c>
      <c r="J207" s="159"/>
    </row>
    <row r="208" spans="1:18" ht="30.75" hidden="1" customHeight="1" x14ac:dyDescent="0.2">
      <c r="A208" s="16" t="s">
        <v>135</v>
      </c>
      <c r="B208" s="133">
        <v>757</v>
      </c>
      <c r="C208" s="82" t="s">
        <v>41</v>
      </c>
      <c r="D208" s="82" t="s">
        <v>16</v>
      </c>
      <c r="E208" s="15" t="s">
        <v>454</v>
      </c>
      <c r="F208" s="15" t="s">
        <v>136</v>
      </c>
      <c r="G208" s="70"/>
      <c r="H208" s="84"/>
      <c r="I208" s="84"/>
      <c r="J208" s="159"/>
    </row>
    <row r="209" spans="1:18" s="32" customFormat="1" ht="51" hidden="1" x14ac:dyDescent="0.2">
      <c r="A209" s="80" t="s">
        <v>1020</v>
      </c>
      <c r="B209" s="49">
        <v>757</v>
      </c>
      <c r="C209" s="15" t="s">
        <v>41</v>
      </c>
      <c r="D209" s="15" t="s">
        <v>16</v>
      </c>
      <c r="E209" s="15" t="s">
        <v>228</v>
      </c>
      <c r="F209" s="15"/>
      <c r="G209" s="70">
        <f>G210</f>
        <v>0</v>
      </c>
      <c r="H209" s="70">
        <f t="shared" ref="H209:I210" si="49">H210</f>
        <v>0</v>
      </c>
      <c r="I209" s="70">
        <f t="shared" si="49"/>
        <v>0</v>
      </c>
      <c r="J209" s="158"/>
      <c r="K209" s="309"/>
      <c r="L209" s="307"/>
      <c r="M209" s="307"/>
      <c r="N209" s="307"/>
      <c r="O209" s="307"/>
      <c r="P209" s="307"/>
      <c r="Q209" s="307"/>
      <c r="R209" s="307"/>
    </row>
    <row r="210" spans="1:18" s="18" customFormat="1" ht="40.5" hidden="1" customHeight="1" x14ac:dyDescent="0.2">
      <c r="A210" s="80" t="s">
        <v>1494</v>
      </c>
      <c r="B210" s="49">
        <v>757</v>
      </c>
      <c r="C210" s="15" t="s">
        <v>41</v>
      </c>
      <c r="D210" s="15" t="s">
        <v>16</v>
      </c>
      <c r="E210" s="15" t="s">
        <v>1495</v>
      </c>
      <c r="F210" s="15"/>
      <c r="G210" s="70">
        <f>G211</f>
        <v>0</v>
      </c>
      <c r="H210" s="70">
        <f t="shared" si="49"/>
        <v>0</v>
      </c>
      <c r="I210" s="70">
        <f t="shared" si="49"/>
        <v>0</v>
      </c>
      <c r="J210" s="158"/>
      <c r="K210" s="165"/>
      <c r="L210" s="165"/>
      <c r="M210" s="165"/>
      <c r="N210" s="165"/>
      <c r="O210" s="165"/>
      <c r="P210" s="165"/>
      <c r="Q210" s="165"/>
      <c r="R210" s="165"/>
    </row>
    <row r="211" spans="1:18" ht="30.75" hidden="1" customHeight="1" x14ac:dyDescent="0.2">
      <c r="A211" s="16" t="s">
        <v>27</v>
      </c>
      <c r="B211" s="49">
        <v>757</v>
      </c>
      <c r="C211" s="15" t="s">
        <v>41</v>
      </c>
      <c r="D211" s="15" t="s">
        <v>16</v>
      </c>
      <c r="E211" s="15" t="s">
        <v>1495</v>
      </c>
      <c r="F211" s="15" t="s">
        <v>28</v>
      </c>
      <c r="G211" s="70">
        <f t="shared" ref="G211:I211" si="50">G212</f>
        <v>0</v>
      </c>
      <c r="H211" s="70">
        <f t="shared" si="50"/>
        <v>0</v>
      </c>
      <c r="I211" s="70">
        <f t="shared" si="50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</row>
    <row r="212" spans="1:18" s="18" customFormat="1" ht="18.75" hidden="1" customHeight="1" x14ac:dyDescent="0.2">
      <c r="A212" s="16" t="s">
        <v>29</v>
      </c>
      <c r="B212" s="49">
        <v>757</v>
      </c>
      <c r="C212" s="15" t="s">
        <v>41</v>
      </c>
      <c r="D212" s="15" t="s">
        <v>16</v>
      </c>
      <c r="E212" s="15" t="s">
        <v>1495</v>
      </c>
      <c r="F212" s="15" t="s">
        <v>30</v>
      </c>
      <c r="G212" s="84"/>
      <c r="H212" s="70">
        <v>0</v>
      </c>
      <c r="I212" s="70">
        <v>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18" ht="36" customHeight="1" x14ac:dyDescent="0.2">
      <c r="A213" s="80" t="s">
        <v>1030</v>
      </c>
      <c r="B213" s="133">
        <v>757</v>
      </c>
      <c r="C213" s="82" t="s">
        <v>41</v>
      </c>
      <c r="D213" s="82" t="s">
        <v>16</v>
      </c>
      <c r="E213" s="15" t="s">
        <v>175</v>
      </c>
      <c r="F213" s="15"/>
      <c r="G213" s="8">
        <f>G220+G223+G235+G239+G242+G245+G292+G302+G319+G366+G369+G373+G377+G380+G389+G392+G478+G481+G484+G490+G401</f>
        <v>198683053.03999996</v>
      </c>
      <c r="H213" s="8">
        <f t="shared" ref="H213:I213" si="51">H220+H223+H235+H239+H242+H245+H292+H302+H319+H366+H369+H373+H377+H380+H389+H392+H478+H481+H484+H490+H401</f>
        <v>207550620.59999996</v>
      </c>
      <c r="I213" s="8">
        <f t="shared" si="51"/>
        <v>220337013.11999997</v>
      </c>
      <c r="J213" s="8">
        <f>J223+J235+J245+J248+J292+J302+J305+J308+J310+J319+J226+J344+J341+J350+J274+J271+J277+J357+J280+J360+J295+J369+J373+J377+J380+J383++J386+J389+J392+J404+J410+J407+J449+J298+J353+J446+J291+J445+J452+J338++J413+J416+J419+J440+J422+J425+J430++J433++J436+J439++J471+J480++J483+J486+J489+J288+J347+J363+J475+J220+J217+J285++J490+J397+J403</f>
        <v>6687571.2799999993</v>
      </c>
      <c r="K213" s="8">
        <f>K223+K235+K245+K248+K292+K302+K305+K308+K310+K319+K226+K344+K341+K350+K274+K271+K277+K357+K280+K360+K295+K369+K373+K377+K380+K383++K386+K389+K392+K404+K410+K407+K449+K298+K353+K446+K291+K445+K452+K338++K413+K416+K419+K440+K422+K425+K430++K433++K436+K439++K471+K480++K483+K486+K489+K288+K347+K363+K475+K220+K217+K285++K490+K397+K403</f>
        <v>0</v>
      </c>
      <c r="L213" s="8">
        <f>L223+L235+L245+L248+L292+L302+L305+L308+L310+L319+L226+L344+L341+L350+L274+L271+L277+L357+L280+L360+L295+L369+L373+L377+L380+L383++L386+L389+L392+L404+L410+L407+L449+L298+L353+L446+L291+L445+L452+L338++L413+L416+L419+L440+L422+L425+L430++L433++L436+L439++L471+L480++L483+L486+L489+L288+L347+L363+L475+L220+L217+L285++L490+L397+L403</f>
        <v>0</v>
      </c>
      <c r="M213" s="8">
        <f>M223+M235+M245+M248+M292+M302+M305+M308+M310+M319+M226+M344+M341+M350+M274+M271+M277+M357+M280+M360+M295+M369+M373+M377+M380+M383++M386+M389+M392+M404+M410+M407+M449+M298+M353+M446+M291+M445+M452+M338++M413+M416+M419+M440+M422+M425+M430++M433++M436+M439++M471+M480++M483+M486+M489+M288+M347+M363+M475+M220+M217+M285++M490+M397+M403</f>
        <v>0</v>
      </c>
      <c r="Q213" s="189"/>
    </row>
    <row r="214" spans="1:18" ht="40.5" hidden="1" customHeight="1" x14ac:dyDescent="0.2">
      <c r="A214" s="80" t="s">
        <v>526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/>
      <c r="G214" s="8">
        <f>G215</f>
        <v>0</v>
      </c>
      <c r="H214" s="84">
        <v>0</v>
      </c>
      <c r="I214" s="84">
        <v>0</v>
      </c>
      <c r="J214" s="159"/>
    </row>
    <row r="215" spans="1:18" ht="30" hidden="1" customHeight="1" x14ac:dyDescent="0.2">
      <c r="A215" s="80" t="s">
        <v>91</v>
      </c>
      <c r="B215" s="82" t="s">
        <v>48</v>
      </c>
      <c r="C215" s="82" t="s">
        <v>41</v>
      </c>
      <c r="D215" s="82" t="s">
        <v>16</v>
      </c>
      <c r="E215" s="15" t="s">
        <v>474</v>
      </c>
      <c r="F215" s="15" t="s">
        <v>316</v>
      </c>
      <c r="G215" s="8">
        <f>G216</f>
        <v>0</v>
      </c>
      <c r="H215" s="84">
        <v>0</v>
      </c>
      <c r="I215" s="84">
        <v>0</v>
      </c>
      <c r="J215" s="159"/>
    </row>
    <row r="216" spans="1:18" ht="91.5" hidden="1" customHeight="1" x14ac:dyDescent="0.2">
      <c r="A216" s="119" t="s">
        <v>377</v>
      </c>
      <c r="B216" s="82" t="s">
        <v>48</v>
      </c>
      <c r="C216" s="82" t="s">
        <v>41</v>
      </c>
      <c r="D216" s="82" t="s">
        <v>16</v>
      </c>
      <c r="E216" s="15" t="s">
        <v>474</v>
      </c>
      <c r="F216" s="15" t="s">
        <v>376</v>
      </c>
      <c r="G216" s="8"/>
      <c r="H216" s="84">
        <v>0</v>
      </c>
      <c r="I216" s="84">
        <v>0</v>
      </c>
      <c r="J216" s="159"/>
    </row>
    <row r="217" spans="1:18" ht="93" hidden="1" customHeight="1" x14ac:dyDescent="0.2">
      <c r="A217" s="101" t="s">
        <v>1279</v>
      </c>
      <c r="B217" s="82" t="s">
        <v>48</v>
      </c>
      <c r="C217" s="82" t="s">
        <v>41</v>
      </c>
      <c r="D217" s="82" t="s">
        <v>16</v>
      </c>
      <c r="E217" s="15" t="s">
        <v>1278</v>
      </c>
      <c r="F217" s="15"/>
      <c r="G217" s="8">
        <f>G218</f>
        <v>0</v>
      </c>
      <c r="H217" s="83">
        <f t="shared" ref="H217:I218" si="52">H218</f>
        <v>0</v>
      </c>
      <c r="I217" s="83">
        <f t="shared" si="52"/>
        <v>0</v>
      </c>
      <c r="J217" s="159"/>
    </row>
    <row r="218" spans="1:18" ht="39.75" hidden="1" customHeight="1" x14ac:dyDescent="0.2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1278</v>
      </c>
      <c r="F218" s="15" t="s">
        <v>28</v>
      </c>
      <c r="G218" s="8">
        <f>G219</f>
        <v>0</v>
      </c>
      <c r="H218" s="83">
        <f t="shared" si="52"/>
        <v>0</v>
      </c>
      <c r="I218" s="83">
        <f t="shared" si="52"/>
        <v>0</v>
      </c>
      <c r="J218" s="159"/>
    </row>
    <row r="219" spans="1:18" ht="19.5" hidden="1" customHeight="1" x14ac:dyDescent="0.2">
      <c r="A219" s="119" t="s">
        <v>559</v>
      </c>
      <c r="B219" s="82" t="s">
        <v>48</v>
      </c>
      <c r="C219" s="82" t="s">
        <v>41</v>
      </c>
      <c r="D219" s="82" t="s">
        <v>16</v>
      </c>
      <c r="E219" s="15" t="s">
        <v>1278</v>
      </c>
      <c r="F219" s="15" t="s">
        <v>558</v>
      </c>
      <c r="G219" s="154"/>
      <c r="H219" s="84"/>
      <c r="I219" s="84"/>
      <c r="J219" s="159"/>
    </row>
    <row r="220" spans="1:18" ht="81.75" customHeight="1" x14ac:dyDescent="0.2">
      <c r="A220" s="101" t="s">
        <v>1276</v>
      </c>
      <c r="B220" s="82" t="s">
        <v>48</v>
      </c>
      <c r="C220" s="82" t="s">
        <v>41</v>
      </c>
      <c r="D220" s="82" t="s">
        <v>16</v>
      </c>
      <c r="E220" s="15" t="s">
        <v>1277</v>
      </c>
      <c r="F220" s="15"/>
      <c r="G220" s="8">
        <f>G221</f>
        <v>447366</v>
      </c>
      <c r="H220" s="83">
        <f t="shared" ref="H220:I221" si="53">H221</f>
        <v>0</v>
      </c>
      <c r="I220" s="83">
        <f t="shared" si="53"/>
        <v>0</v>
      </c>
      <c r="J220" s="159"/>
    </row>
    <row r="221" spans="1:18" ht="39.75" customHeight="1" x14ac:dyDescent="0.2">
      <c r="A221" s="80" t="s">
        <v>27</v>
      </c>
      <c r="B221" s="82" t="s">
        <v>48</v>
      </c>
      <c r="C221" s="82" t="s">
        <v>41</v>
      </c>
      <c r="D221" s="82" t="s">
        <v>16</v>
      </c>
      <c r="E221" s="15" t="s">
        <v>1277</v>
      </c>
      <c r="F221" s="15" t="s">
        <v>28</v>
      </c>
      <c r="G221" s="8">
        <f>G222</f>
        <v>447366</v>
      </c>
      <c r="H221" s="83">
        <f t="shared" si="53"/>
        <v>0</v>
      </c>
      <c r="I221" s="83">
        <f t="shared" si="53"/>
        <v>0</v>
      </c>
      <c r="J221" s="159"/>
    </row>
    <row r="222" spans="1:18" ht="19.5" customHeight="1" x14ac:dyDescent="0.2">
      <c r="A222" s="119" t="s">
        <v>29</v>
      </c>
      <c r="B222" s="82" t="s">
        <v>48</v>
      </c>
      <c r="C222" s="82" t="s">
        <v>41</v>
      </c>
      <c r="D222" s="82" t="s">
        <v>16</v>
      </c>
      <c r="E222" s="15" t="s">
        <v>1277</v>
      </c>
      <c r="F222" s="15" t="s">
        <v>558</v>
      </c>
      <c r="G222" s="8">
        <v>447366</v>
      </c>
      <c r="H222" s="84"/>
      <c r="I222" s="84"/>
      <c r="J222" s="159"/>
    </row>
    <row r="223" spans="1:18" ht="78.75" customHeight="1" x14ac:dyDescent="0.2">
      <c r="A223" s="101" t="s">
        <v>1310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/>
      <c r="G223" s="8">
        <f>G224</f>
        <v>377556.29</v>
      </c>
      <c r="H223" s="83">
        <f t="shared" ref="H223:I223" si="54">H224</f>
        <v>378035.76</v>
      </c>
      <c r="I223" s="83">
        <f t="shared" si="54"/>
        <v>387905.94</v>
      </c>
      <c r="J223" s="159"/>
    </row>
    <row r="224" spans="1:18" ht="39.75" customHeight="1" x14ac:dyDescent="0.2">
      <c r="A224" s="80" t="s">
        <v>27</v>
      </c>
      <c r="B224" s="82" t="s">
        <v>48</v>
      </c>
      <c r="C224" s="82" t="s">
        <v>41</v>
      </c>
      <c r="D224" s="82" t="s">
        <v>16</v>
      </c>
      <c r="E224" s="15" t="s">
        <v>823</v>
      </c>
      <c r="F224" s="15" t="s">
        <v>28</v>
      </c>
      <c r="G224" s="8">
        <f>G225</f>
        <v>377556.29</v>
      </c>
      <c r="H224" s="83">
        <f t="shared" ref="H224:I224" si="55">H225</f>
        <v>378035.76</v>
      </c>
      <c r="I224" s="83">
        <f t="shared" si="55"/>
        <v>387905.94</v>
      </c>
      <c r="J224" s="159"/>
    </row>
    <row r="225" spans="1:18" ht="19.5" customHeight="1" x14ac:dyDescent="0.2">
      <c r="A225" s="119" t="s">
        <v>29</v>
      </c>
      <c r="B225" s="82" t="s">
        <v>48</v>
      </c>
      <c r="C225" s="82" t="s">
        <v>41</v>
      </c>
      <c r="D225" s="82" t="s">
        <v>16</v>
      </c>
      <c r="E225" s="15" t="s">
        <v>823</v>
      </c>
      <c r="F225" s="15" t="s">
        <v>30</v>
      </c>
      <c r="G225" s="8">
        <f>364219.6+13336.69</f>
        <v>377556.29</v>
      </c>
      <c r="H225" s="84">
        <v>378035.76</v>
      </c>
      <c r="I225" s="84">
        <v>387905.94</v>
      </c>
      <c r="J225" s="159"/>
    </row>
    <row r="226" spans="1:18" ht="25.5" hidden="1" customHeight="1" x14ac:dyDescent="0.2">
      <c r="A226" s="128" t="s">
        <v>822</v>
      </c>
      <c r="B226" s="133">
        <v>757</v>
      </c>
      <c r="C226" s="82" t="s">
        <v>41</v>
      </c>
      <c r="D226" s="82" t="s">
        <v>16</v>
      </c>
      <c r="E226" s="82" t="s">
        <v>821</v>
      </c>
      <c r="F226" s="133"/>
      <c r="G226" s="84">
        <f>G229+G232</f>
        <v>0</v>
      </c>
      <c r="H226" s="84">
        <f t="shared" ref="H226:I226" si="56">H227</f>
        <v>0</v>
      </c>
      <c r="I226" s="84">
        <f t="shared" si="56"/>
        <v>0</v>
      </c>
      <c r="J226" s="159"/>
    </row>
    <row r="227" spans="1:18" ht="25.5" hidden="1" x14ac:dyDescent="0.2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821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 x14ac:dyDescent="0.2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821</v>
      </c>
      <c r="F228" s="82" t="s">
        <v>30</v>
      </c>
      <c r="G228" s="92"/>
      <c r="H228" s="92"/>
      <c r="I228" s="92"/>
    </row>
    <row r="229" spans="1:18" ht="25.5" hidden="1" x14ac:dyDescent="0.2">
      <c r="A229" s="80" t="s">
        <v>863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/>
      <c r="G229" s="92">
        <f>G230</f>
        <v>0</v>
      </c>
      <c r="H229" s="92">
        <f t="shared" ref="H229:I229" si="57">H230</f>
        <v>0</v>
      </c>
      <c r="I229" s="92">
        <f t="shared" si="57"/>
        <v>0</v>
      </c>
    </row>
    <row r="230" spans="1:18" ht="25.5" hidden="1" x14ac:dyDescent="0.2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862</v>
      </c>
      <c r="F230" s="82" t="s">
        <v>28</v>
      </c>
      <c r="G230" s="92">
        <f>G231</f>
        <v>0</v>
      </c>
      <c r="H230" s="92">
        <f>H231</f>
        <v>0</v>
      </c>
      <c r="I230" s="92">
        <f>I231</f>
        <v>0</v>
      </c>
    </row>
    <row r="231" spans="1:18" hidden="1" x14ac:dyDescent="0.2">
      <c r="A231" s="80" t="s">
        <v>29</v>
      </c>
      <c r="B231" s="133">
        <v>757</v>
      </c>
      <c r="C231" s="82" t="s">
        <v>41</v>
      </c>
      <c r="D231" s="82" t="s">
        <v>16</v>
      </c>
      <c r="E231" s="82" t="s">
        <v>862</v>
      </c>
      <c r="F231" s="82" t="s">
        <v>30</v>
      </c>
      <c r="G231" s="92"/>
      <c r="H231" s="92"/>
      <c r="I231" s="92"/>
    </row>
    <row r="232" spans="1:18" ht="25.5" hidden="1" x14ac:dyDescent="0.2">
      <c r="A232" s="80" t="s">
        <v>865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/>
      <c r="G232" s="92">
        <f>G233</f>
        <v>0</v>
      </c>
      <c r="H232" s="92">
        <f t="shared" ref="H232:I232" si="58">H233</f>
        <v>0</v>
      </c>
      <c r="I232" s="92">
        <f t="shared" si="58"/>
        <v>0</v>
      </c>
    </row>
    <row r="233" spans="1:18" ht="25.5" hidden="1" x14ac:dyDescent="0.2">
      <c r="A233" s="80" t="s">
        <v>27</v>
      </c>
      <c r="B233" s="133">
        <v>757</v>
      </c>
      <c r="C233" s="82" t="s">
        <v>41</v>
      </c>
      <c r="D233" s="82" t="s">
        <v>16</v>
      </c>
      <c r="E233" s="82" t="s">
        <v>864</v>
      </c>
      <c r="F233" s="82" t="s">
        <v>28</v>
      </c>
      <c r="G233" s="92">
        <f>G234</f>
        <v>0</v>
      </c>
      <c r="H233" s="92">
        <f>H234</f>
        <v>0</v>
      </c>
      <c r="I233" s="92">
        <f>I234</f>
        <v>0</v>
      </c>
    </row>
    <row r="234" spans="1:18" hidden="1" x14ac:dyDescent="0.2">
      <c r="A234" s="80" t="s">
        <v>29</v>
      </c>
      <c r="B234" s="133">
        <v>757</v>
      </c>
      <c r="C234" s="82" t="s">
        <v>41</v>
      </c>
      <c r="D234" s="82" t="s">
        <v>16</v>
      </c>
      <c r="E234" s="82" t="s">
        <v>864</v>
      </c>
      <c r="F234" s="82" t="s">
        <v>30</v>
      </c>
      <c r="G234" s="92"/>
      <c r="H234" s="92"/>
      <c r="I234" s="92"/>
    </row>
    <row r="235" spans="1:18" ht="101.25" customHeight="1" x14ac:dyDescent="0.2">
      <c r="A235" s="101" t="s">
        <v>957</v>
      </c>
      <c r="B235" s="14">
        <v>757</v>
      </c>
      <c r="C235" s="15" t="s">
        <v>41</v>
      </c>
      <c r="D235" s="15" t="s">
        <v>16</v>
      </c>
      <c r="E235" s="15" t="s">
        <v>587</v>
      </c>
      <c r="F235" s="14"/>
      <c r="G235" s="70">
        <f>G236</f>
        <v>1414700.3699999999</v>
      </c>
      <c r="H235" s="70">
        <f t="shared" ref="H235:I235" si="59">H236</f>
        <v>1396137.69</v>
      </c>
      <c r="I235" s="70">
        <f t="shared" si="59"/>
        <v>1396137.69</v>
      </c>
      <c r="J235" s="158"/>
      <c r="K235" s="69"/>
      <c r="L235" s="69"/>
      <c r="M235" s="69"/>
      <c r="N235" s="69"/>
      <c r="O235" s="69"/>
      <c r="P235" s="69"/>
      <c r="Q235" s="69"/>
      <c r="R235" s="69"/>
    </row>
    <row r="236" spans="1:18" ht="25.5" x14ac:dyDescent="0.2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587</v>
      </c>
      <c r="F236" s="82" t="s">
        <v>28</v>
      </c>
      <c r="G236" s="92">
        <f>G237+G238</f>
        <v>1414700.3699999999</v>
      </c>
      <c r="H236" s="92">
        <f t="shared" ref="H236:I236" si="60">H237+H238</f>
        <v>1396137.69</v>
      </c>
      <c r="I236" s="92">
        <f t="shared" si="60"/>
        <v>1396137.69</v>
      </c>
    </row>
    <row r="237" spans="1:18" x14ac:dyDescent="0.2">
      <c r="A237" s="80" t="s">
        <v>29</v>
      </c>
      <c r="B237" s="133">
        <v>757</v>
      </c>
      <c r="C237" s="82" t="s">
        <v>41</v>
      </c>
      <c r="D237" s="82" t="s">
        <v>16</v>
      </c>
      <c r="E237" s="15" t="s">
        <v>587</v>
      </c>
      <c r="F237" s="15" t="s">
        <v>30</v>
      </c>
      <c r="G237" s="25">
        <f>18562.68+1396137.69</f>
        <v>1414700.3699999999</v>
      </c>
      <c r="H237" s="92">
        <v>1396137.69</v>
      </c>
      <c r="I237" s="92">
        <v>1396137.69</v>
      </c>
    </row>
    <row r="238" spans="1:18" hidden="1" x14ac:dyDescent="0.2">
      <c r="A238" s="80" t="s">
        <v>559</v>
      </c>
      <c r="B238" s="133">
        <v>757</v>
      </c>
      <c r="C238" s="82" t="s">
        <v>41</v>
      </c>
      <c r="D238" s="82" t="s">
        <v>16</v>
      </c>
      <c r="E238" s="15" t="s">
        <v>587</v>
      </c>
      <c r="F238" s="15" t="s">
        <v>558</v>
      </c>
      <c r="G238" s="25"/>
      <c r="H238" s="92"/>
      <c r="I238" s="92"/>
    </row>
    <row r="239" spans="1:18" x14ac:dyDescent="0.2">
      <c r="A239" s="80" t="s">
        <v>861</v>
      </c>
      <c r="B239" s="133">
        <v>757</v>
      </c>
      <c r="C239" s="82" t="s">
        <v>41</v>
      </c>
      <c r="D239" s="82" t="s">
        <v>16</v>
      </c>
      <c r="E239" s="82" t="s">
        <v>860</v>
      </c>
      <c r="F239" s="82"/>
      <c r="G239" s="84">
        <f>G240</f>
        <v>335851</v>
      </c>
      <c r="H239" s="84">
        <f t="shared" ref="H239:I239" si="61">H240</f>
        <v>0</v>
      </c>
      <c r="I239" s="84">
        <f t="shared" si="61"/>
        <v>0</v>
      </c>
      <c r="J239" s="159"/>
    </row>
    <row r="240" spans="1:18" ht="25.5" x14ac:dyDescent="0.2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860</v>
      </c>
      <c r="F240" s="82" t="s">
        <v>28</v>
      </c>
      <c r="G240" s="84">
        <f>G241</f>
        <v>335851</v>
      </c>
      <c r="H240" s="84">
        <f>H241</f>
        <v>0</v>
      </c>
      <c r="I240" s="84">
        <f>I241</f>
        <v>0</v>
      </c>
      <c r="J240" s="159"/>
    </row>
    <row r="241" spans="1:10" ht="19.5" customHeight="1" x14ac:dyDescent="0.2">
      <c r="A241" s="80" t="s">
        <v>29</v>
      </c>
      <c r="B241" s="133">
        <v>757</v>
      </c>
      <c r="C241" s="82" t="s">
        <v>41</v>
      </c>
      <c r="D241" s="82" t="s">
        <v>16</v>
      </c>
      <c r="E241" s="82" t="s">
        <v>860</v>
      </c>
      <c r="F241" s="82" t="s">
        <v>30</v>
      </c>
      <c r="G241" s="84">
        <v>335851</v>
      </c>
      <c r="H241" s="84"/>
      <c r="I241" s="84"/>
      <c r="J241" s="159"/>
    </row>
    <row r="242" spans="1:10" ht="25.5" x14ac:dyDescent="0.2">
      <c r="A242" s="80" t="s">
        <v>1462</v>
      </c>
      <c r="B242" s="133">
        <v>757</v>
      </c>
      <c r="C242" s="82" t="s">
        <v>41</v>
      </c>
      <c r="D242" s="82" t="s">
        <v>16</v>
      </c>
      <c r="E242" s="82" t="s">
        <v>1498</v>
      </c>
      <c r="F242" s="82"/>
      <c r="G242" s="84">
        <f>G243</f>
        <v>226000</v>
      </c>
      <c r="H242" s="84">
        <f t="shared" ref="H242:I242" si="62">H243</f>
        <v>0</v>
      </c>
      <c r="I242" s="84">
        <f t="shared" si="62"/>
        <v>0</v>
      </c>
      <c r="J242" s="159"/>
    </row>
    <row r="243" spans="1:10" ht="25.5" x14ac:dyDescent="0.2">
      <c r="A243" s="80" t="s">
        <v>27</v>
      </c>
      <c r="B243" s="133">
        <v>757</v>
      </c>
      <c r="C243" s="82" t="s">
        <v>41</v>
      </c>
      <c r="D243" s="82" t="s">
        <v>16</v>
      </c>
      <c r="E243" s="82" t="s">
        <v>1498</v>
      </c>
      <c r="F243" s="82" t="s">
        <v>28</v>
      </c>
      <c r="G243" s="84">
        <f>G244</f>
        <v>226000</v>
      </c>
      <c r="H243" s="84">
        <f>H244</f>
        <v>0</v>
      </c>
      <c r="I243" s="84">
        <f>I244</f>
        <v>0</v>
      </c>
      <c r="J243" s="159"/>
    </row>
    <row r="244" spans="1:10" ht="19.5" customHeight="1" x14ac:dyDescent="0.2">
      <c r="A244" s="80" t="s">
        <v>29</v>
      </c>
      <c r="B244" s="133">
        <v>757</v>
      </c>
      <c r="C244" s="82" t="s">
        <v>41</v>
      </c>
      <c r="D244" s="82" t="s">
        <v>16</v>
      </c>
      <c r="E244" s="82" t="s">
        <v>1498</v>
      </c>
      <c r="F244" s="82" t="s">
        <v>30</v>
      </c>
      <c r="G244" s="84">
        <v>226000</v>
      </c>
      <c r="H244" s="84"/>
      <c r="I244" s="84"/>
      <c r="J244" s="159"/>
    </row>
    <row r="245" spans="1:10" x14ac:dyDescent="0.2">
      <c r="A245" s="129" t="s">
        <v>44</v>
      </c>
      <c r="B245" s="133">
        <v>757</v>
      </c>
      <c r="C245" s="82" t="s">
        <v>41</v>
      </c>
      <c r="D245" s="82" t="s">
        <v>16</v>
      </c>
      <c r="E245" s="82" t="s">
        <v>181</v>
      </c>
      <c r="F245" s="133"/>
      <c r="G245" s="83">
        <f>G246+G269</f>
        <v>125652099.30999999</v>
      </c>
      <c r="H245" s="83">
        <f t="shared" ref="H245:I245" si="63">H246+H269</f>
        <v>135249945</v>
      </c>
      <c r="I245" s="83">
        <f t="shared" si="63"/>
        <v>143693959.09</v>
      </c>
      <c r="J245" s="160"/>
    </row>
    <row r="246" spans="1:10" ht="37.5" customHeight="1" x14ac:dyDescent="0.2">
      <c r="A246" s="80" t="s">
        <v>27</v>
      </c>
      <c r="B246" s="133">
        <v>757</v>
      </c>
      <c r="C246" s="82" t="s">
        <v>41</v>
      </c>
      <c r="D246" s="82" t="s">
        <v>16</v>
      </c>
      <c r="E246" s="82" t="s">
        <v>181</v>
      </c>
      <c r="F246" s="82" t="s">
        <v>28</v>
      </c>
      <c r="G246" s="83">
        <f>G247+G268</f>
        <v>125652099.30999999</v>
      </c>
      <c r="H246" s="83">
        <f t="shared" ref="H246:I246" si="64">H247+H268</f>
        <v>135249945</v>
      </c>
      <c r="I246" s="83">
        <f t="shared" si="64"/>
        <v>143693959.09</v>
      </c>
      <c r="J246" s="160"/>
    </row>
    <row r="247" spans="1:10" x14ac:dyDescent="0.2">
      <c r="A247" s="80" t="s">
        <v>29</v>
      </c>
      <c r="B247" s="133">
        <v>757</v>
      </c>
      <c r="C247" s="82" t="s">
        <v>41</v>
      </c>
      <c r="D247" s="82" t="s">
        <v>16</v>
      </c>
      <c r="E247" s="15" t="s">
        <v>181</v>
      </c>
      <c r="F247" s="15" t="s">
        <v>30</v>
      </c>
      <c r="G247" s="8">
        <f>109276657.49+3252339.47</f>
        <v>112528996.95999999</v>
      </c>
      <c r="H247" s="83">
        <v>120750229.13</v>
      </c>
      <c r="I247" s="83">
        <v>128291072.5</v>
      </c>
      <c r="J247" s="160"/>
    </row>
    <row r="248" spans="1:10" ht="82.5" hidden="1" customHeight="1" x14ac:dyDescent="0.2">
      <c r="A248" s="80" t="s">
        <v>506</v>
      </c>
      <c r="B248" s="133">
        <v>757</v>
      </c>
      <c r="C248" s="82" t="s">
        <v>41</v>
      </c>
      <c r="D248" s="82" t="s">
        <v>16</v>
      </c>
      <c r="E248" s="15" t="s">
        <v>505</v>
      </c>
      <c r="F248" s="15"/>
      <c r="G248" s="8"/>
      <c r="H248" s="83"/>
      <c r="I248" s="83"/>
      <c r="J248" s="160"/>
    </row>
    <row r="249" spans="1:10" ht="91.5" hidden="1" customHeight="1" x14ac:dyDescent="0.2">
      <c r="A249" s="129" t="s">
        <v>504</v>
      </c>
      <c r="B249" s="133">
        <v>757</v>
      </c>
      <c r="C249" s="82" t="s">
        <v>41</v>
      </c>
      <c r="D249" s="82" t="s">
        <v>16</v>
      </c>
      <c r="E249" s="15" t="s">
        <v>503</v>
      </c>
      <c r="F249" s="14"/>
      <c r="G249" s="8"/>
      <c r="H249" s="84"/>
      <c r="I249" s="84"/>
      <c r="J249" s="159"/>
    </row>
    <row r="250" spans="1:10" ht="25.5" hidden="1" customHeight="1" x14ac:dyDescent="0.2">
      <c r="A250" s="80" t="s">
        <v>27</v>
      </c>
      <c r="B250" s="133">
        <v>757</v>
      </c>
      <c r="C250" s="82" t="s">
        <v>41</v>
      </c>
      <c r="D250" s="82" t="s">
        <v>16</v>
      </c>
      <c r="E250" s="15" t="s">
        <v>503</v>
      </c>
      <c r="F250" s="15" t="s">
        <v>28</v>
      </c>
      <c r="G250" s="8"/>
      <c r="H250" s="83"/>
      <c r="I250" s="83"/>
      <c r="J250" s="160"/>
    </row>
    <row r="251" spans="1:10" ht="12.75" hidden="1" customHeight="1" x14ac:dyDescent="0.2">
      <c r="A251" s="80" t="s">
        <v>29</v>
      </c>
      <c r="B251" s="133">
        <v>757</v>
      </c>
      <c r="C251" s="82" t="s">
        <v>41</v>
      </c>
      <c r="D251" s="82" t="s">
        <v>16</v>
      </c>
      <c r="E251" s="15" t="s">
        <v>503</v>
      </c>
      <c r="F251" s="15" t="s">
        <v>30</v>
      </c>
      <c r="G251" s="8"/>
      <c r="H251" s="84"/>
      <c r="I251" s="84"/>
      <c r="J251" s="159"/>
    </row>
    <row r="252" spans="1:10" ht="12.75" hidden="1" customHeight="1" x14ac:dyDescent="0.2">
      <c r="A252" s="80" t="s">
        <v>140</v>
      </c>
      <c r="B252" s="133">
        <v>757</v>
      </c>
      <c r="C252" s="82" t="s">
        <v>41</v>
      </c>
      <c r="D252" s="82" t="s">
        <v>16</v>
      </c>
      <c r="E252" s="15" t="s">
        <v>503</v>
      </c>
      <c r="F252" s="15" t="s">
        <v>141</v>
      </c>
      <c r="G252" s="8"/>
      <c r="H252" s="84"/>
      <c r="I252" s="84"/>
      <c r="J252" s="159"/>
    </row>
    <row r="253" spans="1:10" ht="12.75" hidden="1" customHeight="1" x14ac:dyDescent="0.2">
      <c r="A253" s="80" t="s">
        <v>152</v>
      </c>
      <c r="B253" s="133">
        <v>757</v>
      </c>
      <c r="C253" s="82" t="s">
        <v>41</v>
      </c>
      <c r="D253" s="82" t="s">
        <v>16</v>
      </c>
      <c r="E253" s="15" t="s">
        <v>503</v>
      </c>
      <c r="F253" s="15" t="s">
        <v>153</v>
      </c>
      <c r="G253" s="8"/>
      <c r="H253" s="84"/>
      <c r="I253" s="84"/>
      <c r="J253" s="159"/>
    </row>
    <row r="254" spans="1:10" ht="77.25" hidden="1" customHeight="1" x14ac:dyDescent="0.2">
      <c r="A254" s="129" t="s">
        <v>508</v>
      </c>
      <c r="B254" s="133">
        <v>757</v>
      </c>
      <c r="C254" s="82" t="s">
        <v>41</v>
      </c>
      <c r="D254" s="82" t="s">
        <v>16</v>
      </c>
      <c r="E254" s="15" t="s">
        <v>507</v>
      </c>
      <c r="F254" s="14"/>
      <c r="G254" s="8"/>
      <c r="H254" s="84"/>
      <c r="I254" s="84"/>
      <c r="J254" s="159"/>
    </row>
    <row r="255" spans="1:10" ht="25.5" hidden="1" customHeight="1" x14ac:dyDescent="0.2">
      <c r="A255" s="80" t="s">
        <v>27</v>
      </c>
      <c r="B255" s="133">
        <v>757</v>
      </c>
      <c r="C255" s="82" t="s">
        <v>41</v>
      </c>
      <c r="D255" s="82" t="s">
        <v>16</v>
      </c>
      <c r="E255" s="15" t="s">
        <v>507</v>
      </c>
      <c r="F255" s="15" t="s">
        <v>28</v>
      </c>
      <c r="G255" s="8"/>
      <c r="H255" s="83"/>
      <c r="I255" s="83"/>
      <c r="J255" s="160"/>
    </row>
    <row r="256" spans="1:10" ht="12.75" hidden="1" customHeight="1" x14ac:dyDescent="0.2">
      <c r="A256" s="80" t="s">
        <v>29</v>
      </c>
      <c r="B256" s="133">
        <v>757</v>
      </c>
      <c r="C256" s="82" t="s">
        <v>41</v>
      </c>
      <c r="D256" s="82" t="s">
        <v>16</v>
      </c>
      <c r="E256" s="15" t="s">
        <v>507</v>
      </c>
      <c r="F256" s="15" t="s">
        <v>30</v>
      </c>
      <c r="G256" s="8"/>
      <c r="H256" s="84"/>
      <c r="I256" s="84"/>
      <c r="J256" s="159"/>
    </row>
    <row r="257" spans="1:10" ht="73.5" hidden="1" customHeight="1" x14ac:dyDescent="0.2">
      <c r="A257" s="129" t="s">
        <v>509</v>
      </c>
      <c r="B257" s="133">
        <v>757</v>
      </c>
      <c r="C257" s="82" t="s">
        <v>41</v>
      </c>
      <c r="D257" s="82" t="s">
        <v>16</v>
      </c>
      <c r="E257" s="15" t="s">
        <v>510</v>
      </c>
      <c r="F257" s="14"/>
      <c r="G257" s="8"/>
      <c r="H257" s="84"/>
      <c r="I257" s="84"/>
      <c r="J257" s="159"/>
    </row>
    <row r="258" spans="1:10" ht="25.5" hidden="1" customHeight="1" x14ac:dyDescent="0.2">
      <c r="A258" s="80" t="s">
        <v>27</v>
      </c>
      <c r="B258" s="133">
        <v>757</v>
      </c>
      <c r="C258" s="82" t="s">
        <v>41</v>
      </c>
      <c r="D258" s="82" t="s">
        <v>16</v>
      </c>
      <c r="E258" s="15" t="s">
        <v>510</v>
      </c>
      <c r="F258" s="15" t="s">
        <v>28</v>
      </c>
      <c r="G258" s="8"/>
      <c r="H258" s="83"/>
      <c r="I258" s="83"/>
      <c r="J258" s="160"/>
    </row>
    <row r="259" spans="1:10" ht="12.75" hidden="1" customHeight="1" x14ac:dyDescent="0.2">
      <c r="A259" s="80" t="s">
        <v>29</v>
      </c>
      <c r="B259" s="133">
        <v>757</v>
      </c>
      <c r="C259" s="82" t="s">
        <v>41</v>
      </c>
      <c r="D259" s="82" t="s">
        <v>16</v>
      </c>
      <c r="E259" s="15" t="s">
        <v>510</v>
      </c>
      <c r="F259" s="15" t="s">
        <v>30</v>
      </c>
      <c r="G259" s="8"/>
      <c r="H259" s="84"/>
      <c r="I259" s="84"/>
      <c r="J259" s="159"/>
    </row>
    <row r="260" spans="1:10" ht="68.25" hidden="1" customHeight="1" x14ac:dyDescent="0.2">
      <c r="A260" s="129" t="s">
        <v>512</v>
      </c>
      <c r="B260" s="133">
        <v>757</v>
      </c>
      <c r="C260" s="82" t="s">
        <v>41</v>
      </c>
      <c r="D260" s="82" t="s">
        <v>16</v>
      </c>
      <c r="E260" s="15" t="s">
        <v>511</v>
      </c>
      <c r="F260" s="14"/>
      <c r="G260" s="8"/>
      <c r="H260" s="83"/>
      <c r="I260" s="83"/>
      <c r="J260" s="160"/>
    </row>
    <row r="261" spans="1:10" ht="19.5" hidden="1" customHeight="1" x14ac:dyDescent="0.2">
      <c r="A261" s="242" t="s">
        <v>140</v>
      </c>
      <c r="B261" s="133">
        <v>757</v>
      </c>
      <c r="C261" s="82" t="s">
        <v>41</v>
      </c>
      <c r="D261" s="82" t="s">
        <v>16</v>
      </c>
      <c r="E261" s="15" t="s">
        <v>511</v>
      </c>
      <c r="F261" s="14">
        <v>500</v>
      </c>
      <c r="G261" s="8"/>
      <c r="H261" s="84"/>
      <c r="I261" s="84"/>
      <c r="J261" s="159"/>
    </row>
    <row r="262" spans="1:10" ht="49.5" hidden="1" customHeight="1" x14ac:dyDescent="0.2">
      <c r="A262" s="80"/>
      <c r="B262" s="133"/>
      <c r="C262" s="82"/>
      <c r="D262" s="82"/>
      <c r="E262" s="15"/>
      <c r="F262" s="15"/>
      <c r="G262" s="8"/>
      <c r="H262" s="83"/>
      <c r="I262" s="83"/>
      <c r="J262" s="160"/>
    </row>
    <row r="263" spans="1:10" ht="21.75" hidden="1" customHeight="1" x14ac:dyDescent="0.2">
      <c r="A263" s="242" t="s">
        <v>160</v>
      </c>
      <c r="B263" s="133">
        <v>757</v>
      </c>
      <c r="C263" s="82" t="s">
        <v>41</v>
      </c>
      <c r="D263" s="82" t="s">
        <v>16</v>
      </c>
      <c r="E263" s="15" t="s">
        <v>511</v>
      </c>
      <c r="F263" s="14">
        <v>520</v>
      </c>
      <c r="G263" s="8"/>
      <c r="H263" s="84"/>
      <c r="I263" s="84"/>
      <c r="J263" s="159"/>
    </row>
    <row r="264" spans="1:10" ht="49.5" hidden="1" customHeight="1" x14ac:dyDescent="0.2">
      <c r="A264" s="80"/>
      <c r="B264" s="133"/>
      <c r="C264" s="82"/>
      <c r="D264" s="82"/>
      <c r="E264" s="15"/>
      <c r="F264" s="15"/>
      <c r="G264" s="8"/>
      <c r="H264" s="83"/>
      <c r="I264" s="83"/>
      <c r="J264" s="160"/>
    </row>
    <row r="265" spans="1:10" ht="12.75" hidden="1" customHeight="1" x14ac:dyDescent="0.2">
      <c r="A265" s="80"/>
      <c r="B265" s="133"/>
      <c r="C265" s="82"/>
      <c r="D265" s="82"/>
      <c r="E265" s="15"/>
      <c r="F265" s="15"/>
      <c r="G265" s="8"/>
      <c r="H265" s="83"/>
      <c r="I265" s="83"/>
      <c r="J265" s="160"/>
    </row>
    <row r="266" spans="1:10" ht="12.75" hidden="1" customHeight="1" x14ac:dyDescent="0.2">
      <c r="A266" s="80" t="s">
        <v>60</v>
      </c>
      <c r="B266" s="133">
        <v>757</v>
      </c>
      <c r="C266" s="82" t="s">
        <v>41</v>
      </c>
      <c r="D266" s="82" t="s">
        <v>16</v>
      </c>
      <c r="E266" s="15" t="s">
        <v>511</v>
      </c>
      <c r="F266" s="15" t="s">
        <v>61</v>
      </c>
      <c r="G266" s="8"/>
      <c r="H266" s="83"/>
      <c r="I266" s="83"/>
      <c r="J266" s="160"/>
    </row>
    <row r="267" spans="1:10" ht="12.75" hidden="1" customHeight="1" x14ac:dyDescent="0.2">
      <c r="A267" s="80" t="s">
        <v>162</v>
      </c>
      <c r="B267" s="133">
        <v>757</v>
      </c>
      <c r="C267" s="82" t="s">
        <v>41</v>
      </c>
      <c r="D267" s="82" t="s">
        <v>16</v>
      </c>
      <c r="E267" s="15" t="s">
        <v>511</v>
      </c>
      <c r="F267" s="15" t="s">
        <v>163</v>
      </c>
      <c r="G267" s="8"/>
      <c r="H267" s="84"/>
      <c r="I267" s="84"/>
      <c r="J267" s="159"/>
    </row>
    <row r="268" spans="1:10" x14ac:dyDescent="0.2">
      <c r="A268" s="80" t="s">
        <v>559</v>
      </c>
      <c r="B268" s="133">
        <v>757</v>
      </c>
      <c r="C268" s="82" t="s">
        <v>41</v>
      </c>
      <c r="D268" s="82" t="s">
        <v>16</v>
      </c>
      <c r="E268" s="15" t="s">
        <v>181</v>
      </c>
      <c r="F268" s="15" t="s">
        <v>558</v>
      </c>
      <c r="G268" s="8">
        <v>13123102.35</v>
      </c>
      <c r="H268" s="83">
        <v>14499715.869999999</v>
      </c>
      <c r="I268" s="83">
        <v>15402886.59</v>
      </c>
      <c r="J268" s="160"/>
    </row>
    <row r="269" spans="1:10" hidden="1" x14ac:dyDescent="0.2">
      <c r="A269" s="80" t="s">
        <v>60</v>
      </c>
      <c r="B269" s="133">
        <v>757</v>
      </c>
      <c r="C269" s="82" t="s">
        <v>41</v>
      </c>
      <c r="D269" s="82" t="s">
        <v>16</v>
      </c>
      <c r="E269" s="82" t="s">
        <v>181</v>
      </c>
      <c r="F269" s="82" t="s">
        <v>61</v>
      </c>
      <c r="G269" s="8">
        <f>G270</f>
        <v>0</v>
      </c>
      <c r="H269" s="8">
        <f t="shared" ref="H269:I269" si="65">H270</f>
        <v>0</v>
      </c>
      <c r="I269" s="8">
        <f t="shared" si="65"/>
        <v>0</v>
      </c>
      <c r="J269" s="160"/>
    </row>
    <row r="270" spans="1:10" hidden="1" x14ac:dyDescent="0.2">
      <c r="A270" s="80" t="s">
        <v>162</v>
      </c>
      <c r="B270" s="133">
        <v>757</v>
      </c>
      <c r="C270" s="82" t="s">
        <v>41</v>
      </c>
      <c r="D270" s="82" t="s">
        <v>16</v>
      </c>
      <c r="E270" s="82" t="s">
        <v>181</v>
      </c>
      <c r="F270" s="82" t="s">
        <v>163</v>
      </c>
      <c r="G270" s="8"/>
      <c r="H270" s="83">
        <v>0</v>
      </c>
      <c r="I270" s="83">
        <v>0</v>
      </c>
      <c r="J270" s="160"/>
    </row>
    <row r="271" spans="1:10" ht="31.5" hidden="1" customHeight="1" x14ac:dyDescent="0.2">
      <c r="A271" s="129" t="s">
        <v>726</v>
      </c>
      <c r="B271" s="133">
        <v>757</v>
      </c>
      <c r="C271" s="82" t="s">
        <v>41</v>
      </c>
      <c r="D271" s="82" t="s">
        <v>16</v>
      </c>
      <c r="E271" s="82" t="s">
        <v>657</v>
      </c>
      <c r="F271" s="133"/>
      <c r="G271" s="8">
        <f>G272</f>
        <v>0</v>
      </c>
      <c r="H271" s="83">
        <f t="shared" ref="H271:I271" si="66">H272</f>
        <v>0</v>
      </c>
      <c r="I271" s="83">
        <f t="shared" si="66"/>
        <v>0</v>
      </c>
      <c r="J271" s="160"/>
    </row>
    <row r="272" spans="1:10" ht="38.25" hidden="1" customHeight="1" x14ac:dyDescent="0.2">
      <c r="A272" s="80" t="s">
        <v>27</v>
      </c>
      <c r="B272" s="133">
        <v>757</v>
      </c>
      <c r="C272" s="82" t="s">
        <v>41</v>
      </c>
      <c r="D272" s="82" t="s">
        <v>16</v>
      </c>
      <c r="E272" s="82" t="s">
        <v>657</v>
      </c>
      <c r="F272" s="82" t="s">
        <v>28</v>
      </c>
      <c r="G272" s="8">
        <f>G273</f>
        <v>0</v>
      </c>
      <c r="H272" s="83">
        <f>H273</f>
        <v>0</v>
      </c>
      <c r="I272" s="83">
        <f>I273</f>
        <v>0</v>
      </c>
      <c r="J272" s="160"/>
    </row>
    <row r="273" spans="1:10" hidden="1" x14ac:dyDescent="0.2">
      <c r="A273" s="80" t="s">
        <v>29</v>
      </c>
      <c r="B273" s="133">
        <v>757</v>
      </c>
      <c r="C273" s="82" t="s">
        <v>41</v>
      </c>
      <c r="D273" s="82" t="s">
        <v>16</v>
      </c>
      <c r="E273" s="82" t="s">
        <v>657</v>
      </c>
      <c r="F273" s="82" t="s">
        <v>30</v>
      </c>
      <c r="G273" s="8"/>
      <c r="H273" s="83"/>
      <c r="I273" s="83"/>
      <c r="J273" s="160"/>
    </row>
    <row r="274" spans="1:10" ht="31.5" hidden="1" customHeight="1" x14ac:dyDescent="0.2">
      <c r="A274" s="129" t="s">
        <v>662</v>
      </c>
      <c r="B274" s="133">
        <v>757</v>
      </c>
      <c r="C274" s="82" t="s">
        <v>41</v>
      </c>
      <c r="D274" s="82" t="s">
        <v>16</v>
      </c>
      <c r="E274" s="82" t="s">
        <v>656</v>
      </c>
      <c r="F274" s="133"/>
      <c r="G274" s="8">
        <f>G275</f>
        <v>0</v>
      </c>
      <c r="H274" s="83">
        <f t="shared" ref="H274:I274" si="67">H275</f>
        <v>0</v>
      </c>
      <c r="I274" s="83">
        <f t="shared" si="67"/>
        <v>0</v>
      </c>
      <c r="J274" s="160"/>
    </row>
    <row r="275" spans="1:10" ht="49.5" hidden="1" customHeight="1" x14ac:dyDescent="0.2">
      <c r="A275" s="80" t="s">
        <v>27</v>
      </c>
      <c r="B275" s="133">
        <v>757</v>
      </c>
      <c r="C275" s="82" t="s">
        <v>41</v>
      </c>
      <c r="D275" s="82" t="s">
        <v>16</v>
      </c>
      <c r="E275" s="82" t="s">
        <v>656</v>
      </c>
      <c r="F275" s="82" t="s">
        <v>28</v>
      </c>
      <c r="G275" s="8">
        <f>G276</f>
        <v>0</v>
      </c>
      <c r="H275" s="83">
        <f>H276</f>
        <v>0</v>
      </c>
      <c r="I275" s="83">
        <f>I276</f>
        <v>0</v>
      </c>
      <c r="J275" s="160"/>
    </row>
    <row r="276" spans="1:10" hidden="1" x14ac:dyDescent="0.2">
      <c r="A276" s="80" t="s">
        <v>29</v>
      </c>
      <c r="B276" s="133">
        <v>757</v>
      </c>
      <c r="C276" s="82" t="s">
        <v>41</v>
      </c>
      <c r="D276" s="82" t="s">
        <v>16</v>
      </c>
      <c r="E276" s="82" t="s">
        <v>656</v>
      </c>
      <c r="F276" s="82" t="s">
        <v>30</v>
      </c>
      <c r="G276" s="8"/>
      <c r="H276" s="83"/>
      <c r="I276" s="83"/>
      <c r="J276" s="160"/>
    </row>
    <row r="277" spans="1:10" ht="38.25" hidden="1" customHeight="1" x14ac:dyDescent="0.2">
      <c r="A277" s="129" t="s">
        <v>661</v>
      </c>
      <c r="B277" s="133">
        <v>757</v>
      </c>
      <c r="C277" s="82" t="s">
        <v>41</v>
      </c>
      <c r="D277" s="82" t="s">
        <v>16</v>
      </c>
      <c r="E277" s="82" t="s">
        <v>660</v>
      </c>
      <c r="F277" s="133"/>
      <c r="G277" s="8">
        <f>G278</f>
        <v>0</v>
      </c>
      <c r="H277" s="83">
        <f t="shared" ref="H277:I277" si="68">H278</f>
        <v>0</v>
      </c>
      <c r="I277" s="83">
        <f t="shared" si="68"/>
        <v>0</v>
      </c>
      <c r="J277" s="160"/>
    </row>
    <row r="278" spans="1:10" ht="37.5" hidden="1" customHeight="1" x14ac:dyDescent="0.2">
      <c r="A278" s="80" t="s">
        <v>27</v>
      </c>
      <c r="B278" s="133">
        <v>757</v>
      </c>
      <c r="C278" s="82" t="s">
        <v>41</v>
      </c>
      <c r="D278" s="82" t="s">
        <v>16</v>
      </c>
      <c r="E278" s="82" t="s">
        <v>660</v>
      </c>
      <c r="F278" s="82" t="s">
        <v>28</v>
      </c>
      <c r="G278" s="8">
        <f>G279</f>
        <v>0</v>
      </c>
      <c r="H278" s="83">
        <f>H279</f>
        <v>0</v>
      </c>
      <c r="I278" s="83">
        <f>I279</f>
        <v>0</v>
      </c>
      <c r="J278" s="160"/>
    </row>
    <row r="279" spans="1:10" hidden="1" x14ac:dyDescent="0.2">
      <c r="A279" s="80" t="s">
        <v>29</v>
      </c>
      <c r="B279" s="133">
        <v>757</v>
      </c>
      <c r="C279" s="82" t="s">
        <v>41</v>
      </c>
      <c r="D279" s="82" t="s">
        <v>16</v>
      </c>
      <c r="E279" s="82" t="s">
        <v>660</v>
      </c>
      <c r="F279" s="82" t="s">
        <v>30</v>
      </c>
      <c r="G279" s="8"/>
      <c r="H279" s="83"/>
      <c r="I279" s="83"/>
      <c r="J279" s="160"/>
    </row>
    <row r="280" spans="1:10" ht="54.75" hidden="1" customHeight="1" x14ac:dyDescent="0.2">
      <c r="A280" s="129" t="s">
        <v>692</v>
      </c>
      <c r="B280" s="133">
        <v>757</v>
      </c>
      <c r="C280" s="82" t="s">
        <v>41</v>
      </c>
      <c r="D280" s="82" t="s">
        <v>16</v>
      </c>
      <c r="E280" s="82" t="s">
        <v>691</v>
      </c>
      <c r="F280" s="133"/>
      <c r="G280" s="8">
        <f>G281</f>
        <v>0</v>
      </c>
      <c r="H280" s="83">
        <f t="shared" ref="H280:I280" si="69">H281</f>
        <v>0</v>
      </c>
      <c r="I280" s="83">
        <f t="shared" si="69"/>
        <v>0</v>
      </c>
      <c r="J280" s="160"/>
    </row>
    <row r="281" spans="1:10" ht="49.5" hidden="1" customHeight="1" x14ac:dyDescent="0.2">
      <c r="A281" s="80" t="s">
        <v>27</v>
      </c>
      <c r="B281" s="133">
        <v>757</v>
      </c>
      <c r="C281" s="82" t="s">
        <v>41</v>
      </c>
      <c r="D281" s="82" t="s">
        <v>16</v>
      </c>
      <c r="E281" s="82" t="s">
        <v>691</v>
      </c>
      <c r="F281" s="82" t="s">
        <v>28</v>
      </c>
      <c r="G281" s="8">
        <f>G282</f>
        <v>0</v>
      </c>
      <c r="H281" s="83">
        <f>H282</f>
        <v>0</v>
      </c>
      <c r="I281" s="83">
        <f>I282</f>
        <v>0</v>
      </c>
      <c r="J281" s="160"/>
    </row>
    <row r="282" spans="1:10" hidden="1" x14ac:dyDescent="0.2">
      <c r="A282" s="80" t="s">
        <v>29</v>
      </c>
      <c r="B282" s="133">
        <v>757</v>
      </c>
      <c r="C282" s="82" t="s">
        <v>41</v>
      </c>
      <c r="D282" s="82" t="s">
        <v>16</v>
      </c>
      <c r="E282" s="82" t="s">
        <v>691</v>
      </c>
      <c r="F282" s="82" t="s">
        <v>30</v>
      </c>
      <c r="G282" s="8"/>
      <c r="H282" s="83"/>
      <c r="I282" s="83"/>
      <c r="J282" s="160"/>
    </row>
    <row r="283" spans="1:10" ht="51" hidden="1" x14ac:dyDescent="0.2">
      <c r="A283" s="129" t="s">
        <v>1289</v>
      </c>
      <c r="B283" s="133">
        <v>757</v>
      </c>
      <c r="C283" s="82" t="s">
        <v>41</v>
      </c>
      <c r="D283" s="82" t="s">
        <v>16</v>
      </c>
      <c r="E283" s="15" t="s">
        <v>1288</v>
      </c>
      <c r="F283" s="14"/>
      <c r="G283" s="8">
        <f>G284+G307</f>
        <v>0</v>
      </c>
      <c r="H283" s="83">
        <f>H284+H307</f>
        <v>0</v>
      </c>
      <c r="I283" s="83">
        <f>I284+I307</f>
        <v>0</v>
      </c>
      <c r="J283" s="160"/>
    </row>
    <row r="284" spans="1:10" ht="37.5" hidden="1" customHeight="1" x14ac:dyDescent="0.2">
      <c r="A284" s="80" t="s">
        <v>27</v>
      </c>
      <c r="B284" s="133">
        <v>757</v>
      </c>
      <c r="C284" s="82" t="s">
        <v>41</v>
      </c>
      <c r="D284" s="82" t="s">
        <v>16</v>
      </c>
      <c r="E284" s="15" t="s">
        <v>1288</v>
      </c>
      <c r="F284" s="15" t="s">
        <v>61</v>
      </c>
      <c r="G284" s="8">
        <f>G285+G306</f>
        <v>0</v>
      </c>
      <c r="H284" s="83">
        <f>H285+H306</f>
        <v>0</v>
      </c>
      <c r="I284" s="83">
        <f>I285+I306</f>
        <v>0</v>
      </c>
      <c r="J284" s="160"/>
    </row>
    <row r="285" spans="1:10" hidden="1" x14ac:dyDescent="0.2">
      <c r="A285" s="80" t="s">
        <v>162</v>
      </c>
      <c r="B285" s="133">
        <v>757</v>
      </c>
      <c r="C285" s="82" t="s">
        <v>41</v>
      </c>
      <c r="D285" s="82" t="s">
        <v>16</v>
      </c>
      <c r="E285" s="15" t="s">
        <v>1288</v>
      </c>
      <c r="F285" s="15" t="s">
        <v>163</v>
      </c>
      <c r="G285" s="8"/>
      <c r="H285" s="83"/>
      <c r="I285" s="83"/>
      <c r="J285" s="160"/>
    </row>
    <row r="286" spans="1:10" ht="21" hidden="1" customHeight="1" x14ac:dyDescent="0.2">
      <c r="A286" s="121" t="s">
        <v>1127</v>
      </c>
      <c r="B286" s="133">
        <v>757</v>
      </c>
      <c r="C286" s="82" t="s">
        <v>41</v>
      </c>
      <c r="D286" s="82" t="s">
        <v>16</v>
      </c>
      <c r="E286" s="15" t="s">
        <v>1126</v>
      </c>
      <c r="F286" s="133"/>
      <c r="G286" s="8">
        <f>G287</f>
        <v>0</v>
      </c>
      <c r="H286" s="83">
        <f t="shared" ref="H286:I286" si="70">H287</f>
        <v>0</v>
      </c>
      <c r="I286" s="83">
        <f t="shared" si="70"/>
        <v>0</v>
      </c>
      <c r="J286" s="160"/>
    </row>
    <row r="287" spans="1:10" ht="33" hidden="1" customHeight="1" x14ac:dyDescent="0.2">
      <c r="A287" s="80" t="s">
        <v>27</v>
      </c>
      <c r="B287" s="133">
        <v>757</v>
      </c>
      <c r="C287" s="82" t="s">
        <v>41</v>
      </c>
      <c r="D287" s="82" t="s">
        <v>16</v>
      </c>
      <c r="E287" s="15" t="s">
        <v>1126</v>
      </c>
      <c r="F287" s="82" t="s">
        <v>28</v>
      </c>
      <c r="G287" s="8">
        <f>G288</f>
        <v>0</v>
      </c>
      <c r="H287" s="83">
        <f>H288</f>
        <v>0</v>
      </c>
      <c r="I287" s="83">
        <f>I288</f>
        <v>0</v>
      </c>
      <c r="J287" s="160"/>
    </row>
    <row r="288" spans="1:10" hidden="1" x14ac:dyDescent="0.2">
      <c r="A288" s="80" t="s">
        <v>29</v>
      </c>
      <c r="B288" s="133">
        <v>757</v>
      </c>
      <c r="C288" s="82" t="s">
        <v>41</v>
      </c>
      <c r="D288" s="82" t="s">
        <v>16</v>
      </c>
      <c r="E288" s="15" t="s">
        <v>1126</v>
      </c>
      <c r="F288" s="82" t="s">
        <v>30</v>
      </c>
      <c r="G288" s="8"/>
      <c r="H288" s="83"/>
      <c r="I288" s="83"/>
      <c r="J288" s="160"/>
    </row>
    <row r="289" spans="1:18" ht="21" hidden="1" customHeight="1" x14ac:dyDescent="0.2">
      <c r="A289" s="121" t="s">
        <v>861</v>
      </c>
      <c r="B289" s="133">
        <v>757</v>
      </c>
      <c r="C289" s="82" t="s">
        <v>41</v>
      </c>
      <c r="D289" s="82" t="s">
        <v>16</v>
      </c>
      <c r="E289" s="82" t="s">
        <v>860</v>
      </c>
      <c r="F289" s="133"/>
      <c r="G289" s="8">
        <f>G290</f>
        <v>0</v>
      </c>
      <c r="H289" s="83">
        <f t="shared" ref="H289:I289" si="71">H290</f>
        <v>0</v>
      </c>
      <c r="I289" s="83">
        <f t="shared" si="71"/>
        <v>0</v>
      </c>
      <c r="J289" s="160"/>
    </row>
    <row r="290" spans="1:18" ht="33" hidden="1" customHeight="1" x14ac:dyDescent="0.2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860</v>
      </c>
      <c r="F290" s="82" t="s">
        <v>28</v>
      </c>
      <c r="G290" s="8">
        <f>G291</f>
        <v>0</v>
      </c>
      <c r="H290" s="83">
        <f>H291</f>
        <v>0</v>
      </c>
      <c r="I290" s="83">
        <f>I291</f>
        <v>0</v>
      </c>
      <c r="J290" s="160"/>
    </row>
    <row r="291" spans="1:18" hidden="1" x14ac:dyDescent="0.2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860</v>
      </c>
      <c r="F291" s="82" t="s">
        <v>30</v>
      </c>
      <c r="G291" s="8"/>
      <c r="H291" s="83"/>
      <c r="I291" s="83"/>
      <c r="J291" s="160"/>
    </row>
    <row r="292" spans="1:18" s="3" customFormat="1" ht="15" customHeight="1" x14ac:dyDescent="0.2">
      <c r="A292" s="126" t="s">
        <v>45</v>
      </c>
      <c r="B292" s="133">
        <v>757</v>
      </c>
      <c r="C292" s="82" t="s">
        <v>41</v>
      </c>
      <c r="D292" s="82" t="s">
        <v>16</v>
      </c>
      <c r="E292" s="82" t="s">
        <v>182</v>
      </c>
      <c r="F292" s="82"/>
      <c r="G292" s="25">
        <f>G293</f>
        <v>10526512.890000001</v>
      </c>
      <c r="H292" s="92">
        <f t="shared" ref="G292:I300" si="72">H293</f>
        <v>11507873.890000001</v>
      </c>
      <c r="I292" s="92">
        <f t="shared" si="72"/>
        <v>12248111.67</v>
      </c>
      <c r="J292" s="161"/>
      <c r="K292" s="179"/>
      <c r="L292" s="179"/>
      <c r="M292" s="179"/>
      <c r="N292" s="179"/>
      <c r="O292" s="179"/>
      <c r="P292" s="179"/>
      <c r="Q292" s="179"/>
      <c r="R292" s="179"/>
    </row>
    <row r="293" spans="1:18" ht="25.5" x14ac:dyDescent="0.2">
      <c r="A293" s="80" t="s">
        <v>27</v>
      </c>
      <c r="B293" s="133">
        <v>757</v>
      </c>
      <c r="C293" s="82" t="s">
        <v>41</v>
      </c>
      <c r="D293" s="82" t="s">
        <v>16</v>
      </c>
      <c r="E293" s="82" t="s">
        <v>182</v>
      </c>
      <c r="F293" s="82" t="s">
        <v>28</v>
      </c>
      <c r="G293" s="8">
        <f t="shared" si="72"/>
        <v>10526512.890000001</v>
      </c>
      <c r="H293" s="83">
        <f t="shared" si="72"/>
        <v>11507873.890000001</v>
      </c>
      <c r="I293" s="83">
        <f t="shared" si="72"/>
        <v>12248111.67</v>
      </c>
      <c r="J293" s="160"/>
    </row>
    <row r="294" spans="1:18" x14ac:dyDescent="0.2">
      <c r="A294" s="80" t="s">
        <v>29</v>
      </c>
      <c r="B294" s="133">
        <v>757</v>
      </c>
      <c r="C294" s="82" t="s">
        <v>41</v>
      </c>
      <c r="D294" s="82" t="s">
        <v>16</v>
      </c>
      <c r="E294" s="82" t="s">
        <v>182</v>
      </c>
      <c r="F294" s="82" t="s">
        <v>30</v>
      </c>
      <c r="G294" s="8">
        <f>10448573.92+77938.97</f>
        <v>10526512.890000001</v>
      </c>
      <c r="H294" s="83">
        <v>11507873.890000001</v>
      </c>
      <c r="I294" s="83">
        <v>12248111.67</v>
      </c>
      <c r="J294" s="160"/>
    </row>
    <row r="295" spans="1:18" s="3" customFormat="1" ht="49.5" hidden="1" customHeight="1" x14ac:dyDescent="0.2">
      <c r="A295" s="126" t="s">
        <v>790</v>
      </c>
      <c r="B295" s="133">
        <v>757</v>
      </c>
      <c r="C295" s="82" t="s">
        <v>41</v>
      </c>
      <c r="D295" s="82" t="s">
        <v>16</v>
      </c>
      <c r="E295" s="82" t="s">
        <v>789</v>
      </c>
      <c r="F295" s="82"/>
      <c r="G295" s="25">
        <f>G296</f>
        <v>0</v>
      </c>
      <c r="H295" s="92">
        <f t="shared" si="72"/>
        <v>0</v>
      </c>
      <c r="I295" s="92">
        <f t="shared" si="72"/>
        <v>0</v>
      </c>
      <c r="J295" s="161"/>
      <c r="K295" s="179"/>
      <c r="L295" s="179"/>
      <c r="M295" s="179"/>
      <c r="N295" s="179"/>
      <c r="O295" s="179"/>
      <c r="P295" s="179"/>
      <c r="Q295" s="179"/>
      <c r="R295" s="179"/>
    </row>
    <row r="296" spans="1:18" ht="25.5" hidden="1" x14ac:dyDescent="0.2">
      <c r="A296" s="80" t="s">
        <v>27</v>
      </c>
      <c r="B296" s="133">
        <v>757</v>
      </c>
      <c r="C296" s="82" t="s">
        <v>41</v>
      </c>
      <c r="D296" s="82" t="s">
        <v>16</v>
      </c>
      <c r="E296" s="82" t="s">
        <v>789</v>
      </c>
      <c r="F296" s="82" t="s">
        <v>28</v>
      </c>
      <c r="G296" s="8">
        <f t="shared" si="72"/>
        <v>0</v>
      </c>
      <c r="H296" s="83">
        <f t="shared" si="72"/>
        <v>0</v>
      </c>
      <c r="I296" s="83">
        <f t="shared" si="72"/>
        <v>0</v>
      </c>
      <c r="J296" s="160"/>
    </row>
    <row r="297" spans="1:18" hidden="1" x14ac:dyDescent="0.2">
      <c r="A297" s="80" t="s">
        <v>29</v>
      </c>
      <c r="B297" s="133">
        <v>757</v>
      </c>
      <c r="C297" s="82" t="s">
        <v>41</v>
      </c>
      <c r="D297" s="82" t="s">
        <v>16</v>
      </c>
      <c r="E297" s="82" t="s">
        <v>789</v>
      </c>
      <c r="F297" s="82" t="s">
        <v>30</v>
      </c>
      <c r="G297" s="8">
        <v>0</v>
      </c>
      <c r="H297" s="83"/>
      <c r="I297" s="83">
        <v>0</v>
      </c>
      <c r="J297" s="160"/>
    </row>
    <row r="298" spans="1:18" ht="27.75" hidden="1" customHeight="1" x14ac:dyDescent="0.2">
      <c r="A298" s="80" t="s">
        <v>817</v>
      </c>
      <c r="B298" s="133">
        <v>757</v>
      </c>
      <c r="C298" s="82" t="s">
        <v>41</v>
      </c>
      <c r="D298" s="82" t="s">
        <v>16</v>
      </c>
      <c r="E298" s="82" t="s">
        <v>818</v>
      </c>
      <c r="F298" s="82"/>
      <c r="G298" s="8">
        <f>G299</f>
        <v>0</v>
      </c>
      <c r="H298" s="83">
        <f t="shared" ref="H298:I298" si="73">H299</f>
        <v>0</v>
      </c>
      <c r="I298" s="83">
        <f t="shared" si="73"/>
        <v>0</v>
      </c>
      <c r="J298" s="160"/>
    </row>
    <row r="299" spans="1:18" s="3" customFormat="1" ht="27.75" hidden="1" customHeight="1" x14ac:dyDescent="0.2">
      <c r="A299" s="126" t="s">
        <v>791</v>
      </c>
      <c r="B299" s="133">
        <v>757</v>
      </c>
      <c r="C299" s="82" t="s">
        <v>41</v>
      </c>
      <c r="D299" s="82" t="s">
        <v>16</v>
      </c>
      <c r="E299" s="82" t="s">
        <v>816</v>
      </c>
      <c r="F299" s="82"/>
      <c r="G299" s="25">
        <f>G300</f>
        <v>0</v>
      </c>
      <c r="H299" s="92">
        <f t="shared" si="72"/>
        <v>0</v>
      </c>
      <c r="I299" s="92">
        <f t="shared" si="72"/>
        <v>0</v>
      </c>
      <c r="J299" s="161"/>
      <c r="K299" s="179"/>
      <c r="L299" s="179"/>
      <c r="M299" s="179"/>
      <c r="N299" s="179"/>
      <c r="O299" s="179"/>
      <c r="P299" s="179"/>
      <c r="Q299" s="179"/>
      <c r="R299" s="179"/>
    </row>
    <row r="300" spans="1:18" ht="25.5" hidden="1" x14ac:dyDescent="0.2">
      <c r="A300" s="80" t="s">
        <v>27</v>
      </c>
      <c r="B300" s="133">
        <v>757</v>
      </c>
      <c r="C300" s="82" t="s">
        <v>41</v>
      </c>
      <c r="D300" s="82" t="s">
        <v>16</v>
      </c>
      <c r="E300" s="82" t="s">
        <v>816</v>
      </c>
      <c r="F300" s="82" t="s">
        <v>28</v>
      </c>
      <c r="G300" s="8">
        <f t="shared" si="72"/>
        <v>0</v>
      </c>
      <c r="H300" s="83">
        <f t="shared" si="72"/>
        <v>0</v>
      </c>
      <c r="I300" s="83">
        <f t="shared" si="72"/>
        <v>0</v>
      </c>
      <c r="J300" s="160"/>
    </row>
    <row r="301" spans="1:18" hidden="1" x14ac:dyDescent="0.2">
      <c r="A301" s="80" t="s">
        <v>29</v>
      </c>
      <c r="B301" s="133">
        <v>757</v>
      </c>
      <c r="C301" s="82" t="s">
        <v>41</v>
      </c>
      <c r="D301" s="82" t="s">
        <v>16</v>
      </c>
      <c r="E301" s="82" t="s">
        <v>816</v>
      </c>
      <c r="F301" s="82" t="s">
        <v>30</v>
      </c>
      <c r="G301" s="8"/>
      <c r="H301" s="83"/>
      <c r="I301" s="83"/>
      <c r="J301" s="160"/>
    </row>
    <row r="302" spans="1:18" s="3" customFormat="1" ht="15" customHeight="1" x14ac:dyDescent="0.2">
      <c r="A302" s="127" t="s">
        <v>46</v>
      </c>
      <c r="B302" s="133">
        <v>757</v>
      </c>
      <c r="C302" s="82" t="s">
        <v>41</v>
      </c>
      <c r="D302" s="82" t="s">
        <v>16</v>
      </c>
      <c r="E302" s="82" t="s">
        <v>183</v>
      </c>
      <c r="F302" s="82"/>
      <c r="G302" s="25">
        <f>G303+G317</f>
        <v>52636372.829999998</v>
      </c>
      <c r="H302" s="92">
        <f t="shared" ref="H302:I302" si="74">H303</f>
        <v>57718341.640000001</v>
      </c>
      <c r="I302" s="92">
        <f t="shared" si="74"/>
        <v>61412754.68</v>
      </c>
      <c r="J302" s="161"/>
      <c r="K302" s="179"/>
      <c r="L302" s="179"/>
      <c r="M302" s="179"/>
      <c r="N302" s="179"/>
      <c r="O302" s="179"/>
      <c r="P302" s="179"/>
      <c r="Q302" s="179"/>
      <c r="R302" s="179"/>
    </row>
    <row r="303" spans="1:18" ht="25.5" x14ac:dyDescent="0.2">
      <c r="A303" s="80" t="s">
        <v>27</v>
      </c>
      <c r="B303" s="133">
        <v>757</v>
      </c>
      <c r="C303" s="82" t="s">
        <v>41</v>
      </c>
      <c r="D303" s="82" t="s">
        <v>16</v>
      </c>
      <c r="E303" s="82" t="s">
        <v>183</v>
      </c>
      <c r="F303" s="82" t="s">
        <v>28</v>
      </c>
      <c r="G303" s="8">
        <f>G304+G316</f>
        <v>52636372.829999998</v>
      </c>
      <c r="H303" s="83">
        <f t="shared" ref="H303:I303" si="75">H304+H316</f>
        <v>57718341.640000001</v>
      </c>
      <c r="I303" s="83">
        <f t="shared" si="75"/>
        <v>61412754.68</v>
      </c>
      <c r="J303" s="160"/>
    </row>
    <row r="304" spans="1:18" x14ac:dyDescent="0.2">
      <c r="A304" s="80" t="s">
        <v>29</v>
      </c>
      <c r="B304" s="133">
        <v>757</v>
      </c>
      <c r="C304" s="82" t="s">
        <v>41</v>
      </c>
      <c r="D304" s="82" t="s">
        <v>16</v>
      </c>
      <c r="E304" s="82" t="s">
        <v>183</v>
      </c>
      <c r="F304" s="82" t="s">
        <v>30</v>
      </c>
      <c r="G304" s="8">
        <f>52008841.08+627531.75</f>
        <v>52636372.829999998</v>
      </c>
      <c r="H304" s="83">
        <v>57718341.640000001</v>
      </c>
      <c r="I304" s="83">
        <v>61412754.68</v>
      </c>
      <c r="J304" s="160"/>
    </row>
    <row r="305" spans="1:10" ht="36" hidden="1" customHeight="1" x14ac:dyDescent="0.2">
      <c r="A305" s="80" t="s">
        <v>477</v>
      </c>
      <c r="B305" s="133">
        <v>757</v>
      </c>
      <c r="C305" s="82" t="s">
        <v>41</v>
      </c>
      <c r="D305" s="82" t="s">
        <v>16</v>
      </c>
      <c r="E305" s="82" t="s">
        <v>478</v>
      </c>
      <c r="F305" s="82"/>
      <c r="G305" s="70">
        <f>G307</f>
        <v>0</v>
      </c>
      <c r="H305" s="84">
        <v>0</v>
      </c>
      <c r="I305" s="84">
        <v>0</v>
      </c>
      <c r="J305" s="159"/>
    </row>
    <row r="306" spans="1:10" ht="36" hidden="1" customHeight="1" x14ac:dyDescent="0.2">
      <c r="A306" s="80" t="s">
        <v>27</v>
      </c>
      <c r="B306" s="133">
        <v>757</v>
      </c>
      <c r="C306" s="82" t="s">
        <v>41</v>
      </c>
      <c r="D306" s="82" t="s">
        <v>16</v>
      </c>
      <c r="E306" s="82" t="s">
        <v>478</v>
      </c>
      <c r="F306" s="82" t="s">
        <v>28</v>
      </c>
      <c r="G306" s="70">
        <f>G307</f>
        <v>0</v>
      </c>
      <c r="H306" s="84">
        <v>0</v>
      </c>
      <c r="I306" s="84">
        <v>0</v>
      </c>
      <c r="J306" s="159"/>
    </row>
    <row r="307" spans="1:10" ht="19.5" hidden="1" customHeight="1" x14ac:dyDescent="0.2">
      <c r="A307" s="80" t="s">
        <v>29</v>
      </c>
      <c r="B307" s="133">
        <v>757</v>
      </c>
      <c r="C307" s="82" t="s">
        <v>41</v>
      </c>
      <c r="D307" s="82" t="s">
        <v>16</v>
      </c>
      <c r="E307" s="82" t="s">
        <v>478</v>
      </c>
      <c r="F307" s="82" t="s">
        <v>30</v>
      </c>
      <c r="G307" s="70"/>
      <c r="H307" s="84">
        <v>0</v>
      </c>
      <c r="I307" s="84">
        <v>0</v>
      </c>
      <c r="J307" s="159"/>
    </row>
    <row r="308" spans="1:10" ht="76.5" hidden="1" x14ac:dyDescent="0.2">
      <c r="A308" s="80" t="s">
        <v>355</v>
      </c>
      <c r="B308" s="133">
        <v>757</v>
      </c>
      <c r="C308" s="82" t="s">
        <v>41</v>
      </c>
      <c r="D308" s="82" t="s">
        <v>16</v>
      </c>
      <c r="E308" s="82" t="s">
        <v>354</v>
      </c>
      <c r="F308" s="82"/>
      <c r="G308" s="8">
        <f>G309</f>
        <v>0</v>
      </c>
      <c r="H308" s="83">
        <f>H309</f>
        <v>0</v>
      </c>
      <c r="I308" s="83">
        <f>I309</f>
        <v>0</v>
      </c>
      <c r="J308" s="160"/>
    </row>
    <row r="309" spans="1:10" hidden="1" x14ac:dyDescent="0.2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354</v>
      </c>
      <c r="F309" s="82" t="s">
        <v>30</v>
      </c>
      <c r="G309" s="8"/>
      <c r="H309" s="83"/>
      <c r="I309" s="83"/>
      <c r="J309" s="160"/>
    </row>
    <row r="310" spans="1:10" ht="19.5" hidden="1" customHeight="1" x14ac:dyDescent="0.2">
      <c r="A310" s="80" t="s">
        <v>353</v>
      </c>
      <c r="B310" s="133">
        <v>757</v>
      </c>
      <c r="C310" s="82" t="s">
        <v>41</v>
      </c>
      <c r="D310" s="82" t="s">
        <v>16</v>
      </c>
      <c r="E310" s="82" t="s">
        <v>112</v>
      </c>
      <c r="F310" s="82"/>
      <c r="G310" s="70">
        <f>G311</f>
        <v>0</v>
      </c>
      <c r="H310" s="84">
        <v>0</v>
      </c>
      <c r="I310" s="84">
        <v>0</v>
      </c>
      <c r="J310" s="159"/>
    </row>
    <row r="311" spans="1:10" ht="39.75" hidden="1" customHeight="1" x14ac:dyDescent="0.2">
      <c r="A311" s="80" t="s">
        <v>27</v>
      </c>
      <c r="B311" s="133">
        <v>757</v>
      </c>
      <c r="C311" s="82" t="s">
        <v>41</v>
      </c>
      <c r="D311" s="82" t="s">
        <v>16</v>
      </c>
      <c r="E311" s="82" t="s">
        <v>112</v>
      </c>
      <c r="F311" s="82" t="s">
        <v>28</v>
      </c>
      <c r="G311" s="70">
        <f>G312</f>
        <v>0</v>
      </c>
      <c r="H311" s="84">
        <v>0</v>
      </c>
      <c r="I311" s="84">
        <v>0</v>
      </c>
      <c r="J311" s="159"/>
    </row>
    <row r="312" spans="1:10" ht="20.25" hidden="1" customHeight="1" x14ac:dyDescent="0.2">
      <c r="A312" s="80" t="s">
        <v>29</v>
      </c>
      <c r="B312" s="133">
        <v>757</v>
      </c>
      <c r="C312" s="82" t="s">
        <v>41</v>
      </c>
      <c r="D312" s="82" t="s">
        <v>16</v>
      </c>
      <c r="E312" s="82" t="s">
        <v>112</v>
      </c>
      <c r="F312" s="82" t="s">
        <v>30</v>
      </c>
      <c r="G312" s="70"/>
      <c r="H312" s="84">
        <v>0</v>
      </c>
      <c r="I312" s="84">
        <v>0</v>
      </c>
      <c r="J312" s="159"/>
    </row>
    <row r="313" spans="1:10" ht="39" hidden="1" customHeight="1" x14ac:dyDescent="0.2">
      <c r="A313" s="80" t="s">
        <v>166</v>
      </c>
      <c r="B313" s="133">
        <v>757</v>
      </c>
      <c r="C313" s="82" t="s">
        <v>41</v>
      </c>
      <c r="D313" s="82" t="s">
        <v>16</v>
      </c>
      <c r="E313" s="82" t="s">
        <v>165</v>
      </c>
      <c r="F313" s="82"/>
      <c r="G313" s="70">
        <f>G314</f>
        <v>0</v>
      </c>
      <c r="H313" s="84">
        <f t="shared" ref="H313:I313" si="76">H314</f>
        <v>0</v>
      </c>
      <c r="I313" s="84">
        <f t="shared" si="76"/>
        <v>0</v>
      </c>
      <c r="J313" s="159"/>
    </row>
    <row r="314" spans="1:10" ht="39.75" hidden="1" customHeight="1" x14ac:dyDescent="0.2">
      <c r="A314" s="80" t="s">
        <v>27</v>
      </c>
      <c r="B314" s="133">
        <v>757</v>
      </c>
      <c r="C314" s="82" t="s">
        <v>41</v>
      </c>
      <c r="D314" s="82" t="s">
        <v>16</v>
      </c>
      <c r="E314" s="82" t="s">
        <v>165</v>
      </c>
      <c r="F314" s="82" t="s">
        <v>28</v>
      </c>
      <c r="G314" s="70">
        <f>G315</f>
        <v>0</v>
      </c>
      <c r="H314" s="84">
        <f t="shared" ref="H314:I314" si="77">H315</f>
        <v>0</v>
      </c>
      <c r="I314" s="84">
        <f t="shared" si="77"/>
        <v>0</v>
      </c>
      <c r="J314" s="159"/>
    </row>
    <row r="315" spans="1:10" ht="20.25" hidden="1" customHeight="1" x14ac:dyDescent="0.2">
      <c r="A315" s="80" t="s">
        <v>29</v>
      </c>
      <c r="B315" s="133">
        <v>757</v>
      </c>
      <c r="C315" s="82" t="s">
        <v>41</v>
      </c>
      <c r="D315" s="82" t="s">
        <v>16</v>
      </c>
      <c r="E315" s="82" t="s">
        <v>165</v>
      </c>
      <c r="F315" s="82" t="s">
        <v>30</v>
      </c>
      <c r="G315" s="70">
        <v>0</v>
      </c>
      <c r="H315" s="84"/>
      <c r="I315" s="84">
        <v>0</v>
      </c>
      <c r="J315" s="159"/>
    </row>
    <row r="316" spans="1:10" ht="20.25" hidden="1" customHeight="1" x14ac:dyDescent="0.2">
      <c r="A316" s="277"/>
      <c r="B316" s="133"/>
      <c r="C316" s="82"/>
      <c r="D316" s="82"/>
      <c r="E316" s="82"/>
      <c r="F316" s="82"/>
      <c r="G316" s="70"/>
      <c r="H316" s="84"/>
      <c r="I316" s="84"/>
      <c r="J316" s="159"/>
    </row>
    <row r="317" spans="1:10" ht="12.75" hidden="1" customHeight="1" x14ac:dyDescent="0.2">
      <c r="A317" s="80" t="s">
        <v>60</v>
      </c>
      <c r="B317" s="133">
        <v>757</v>
      </c>
      <c r="C317" s="82" t="s">
        <v>41</v>
      </c>
      <c r="D317" s="82" t="s">
        <v>16</v>
      </c>
      <c r="E317" s="82" t="s">
        <v>183</v>
      </c>
      <c r="F317" s="82" t="s">
        <v>61</v>
      </c>
      <c r="G317" s="8">
        <f>G318</f>
        <v>0</v>
      </c>
      <c r="H317" s="8">
        <f t="shared" ref="H317" si="78">H318</f>
        <v>0</v>
      </c>
      <c r="I317" s="8">
        <f t="shared" ref="I317" si="79">I318</f>
        <v>0</v>
      </c>
      <c r="J317" s="160"/>
    </row>
    <row r="318" spans="1:10" ht="12.75" hidden="1" customHeight="1" x14ac:dyDescent="0.2">
      <c r="A318" s="80" t="s">
        <v>162</v>
      </c>
      <c r="B318" s="133">
        <v>757</v>
      </c>
      <c r="C318" s="82" t="s">
        <v>41</v>
      </c>
      <c r="D318" s="82" t="s">
        <v>16</v>
      </c>
      <c r="E318" s="82" t="s">
        <v>183</v>
      </c>
      <c r="F318" s="82" t="s">
        <v>163</v>
      </c>
      <c r="G318" s="8"/>
      <c r="H318" s="83"/>
      <c r="I318" s="83"/>
      <c r="J318" s="160"/>
    </row>
    <row r="319" spans="1:10" ht="42.75" customHeight="1" x14ac:dyDescent="0.2">
      <c r="A319" s="101" t="s">
        <v>1338</v>
      </c>
      <c r="B319" s="133">
        <v>757</v>
      </c>
      <c r="C319" s="82" t="s">
        <v>41</v>
      </c>
      <c r="D319" s="82" t="s">
        <v>16</v>
      </c>
      <c r="E319" s="82" t="s">
        <v>364</v>
      </c>
      <c r="F319" s="82"/>
      <c r="G319" s="8">
        <f t="shared" ref="G319:I320" si="80">G320</f>
        <v>264580.78999999998</v>
      </c>
      <c r="H319" s="83">
        <f t="shared" si="80"/>
        <v>264580.78999999998</v>
      </c>
      <c r="I319" s="83">
        <f t="shared" si="80"/>
        <v>264580.78999999998</v>
      </c>
      <c r="J319" s="160"/>
    </row>
    <row r="320" spans="1:10" ht="25.5" x14ac:dyDescent="0.2">
      <c r="A320" s="80" t="s">
        <v>27</v>
      </c>
      <c r="B320" s="133">
        <v>757</v>
      </c>
      <c r="C320" s="82" t="s">
        <v>41</v>
      </c>
      <c r="D320" s="82" t="s">
        <v>16</v>
      </c>
      <c r="E320" s="82" t="s">
        <v>364</v>
      </c>
      <c r="F320" s="82" t="s">
        <v>28</v>
      </c>
      <c r="G320" s="8">
        <f t="shared" si="80"/>
        <v>264580.78999999998</v>
      </c>
      <c r="H320" s="83">
        <f t="shared" si="80"/>
        <v>264580.78999999998</v>
      </c>
      <c r="I320" s="83">
        <f t="shared" si="80"/>
        <v>264580.78999999998</v>
      </c>
      <c r="J320" s="160"/>
    </row>
    <row r="321" spans="1:18" x14ac:dyDescent="0.2">
      <c r="A321" s="80" t="s">
        <v>29</v>
      </c>
      <c r="B321" s="133">
        <v>757</v>
      </c>
      <c r="C321" s="82" t="s">
        <v>41</v>
      </c>
      <c r="D321" s="82" t="s">
        <v>16</v>
      </c>
      <c r="E321" s="82" t="s">
        <v>364</v>
      </c>
      <c r="F321" s="82" t="s">
        <v>30</v>
      </c>
      <c r="G321" s="8">
        <v>264580.78999999998</v>
      </c>
      <c r="H321" s="83">
        <v>264580.78999999998</v>
      </c>
      <c r="I321" s="83">
        <v>264580.78999999998</v>
      </c>
      <c r="J321" s="160"/>
    </row>
    <row r="322" spans="1:18" hidden="1" x14ac:dyDescent="0.2">
      <c r="A322" s="80" t="s">
        <v>384</v>
      </c>
      <c r="B322" s="133">
        <v>757</v>
      </c>
      <c r="C322" s="82" t="s">
        <v>41</v>
      </c>
      <c r="D322" s="82" t="s">
        <v>16</v>
      </c>
      <c r="E322" s="82" t="s">
        <v>383</v>
      </c>
      <c r="F322" s="82"/>
      <c r="G322" s="83"/>
      <c r="H322" s="83">
        <f>H323</f>
        <v>0</v>
      </c>
      <c r="I322" s="83">
        <f>I323</f>
        <v>0</v>
      </c>
      <c r="J322" s="160"/>
    </row>
    <row r="323" spans="1:18" hidden="1" x14ac:dyDescent="0.2">
      <c r="A323" s="80" t="s">
        <v>253</v>
      </c>
      <c r="B323" s="133">
        <v>757</v>
      </c>
      <c r="C323" s="82" t="s">
        <v>41</v>
      </c>
      <c r="D323" s="82" t="s">
        <v>16</v>
      </c>
      <c r="E323" s="82" t="s">
        <v>501</v>
      </c>
      <c r="F323" s="82"/>
      <c r="G323" s="83">
        <f>G324</f>
        <v>0</v>
      </c>
      <c r="H323" s="83"/>
      <c r="I323" s="83"/>
      <c r="J323" s="160"/>
    </row>
    <row r="324" spans="1:18" hidden="1" x14ac:dyDescent="0.2">
      <c r="A324" s="80" t="s">
        <v>253</v>
      </c>
      <c r="B324" s="133">
        <v>757</v>
      </c>
      <c r="C324" s="82" t="s">
        <v>41</v>
      </c>
      <c r="D324" s="82" t="s">
        <v>16</v>
      </c>
      <c r="E324" s="82" t="s">
        <v>502</v>
      </c>
      <c r="F324" s="82"/>
      <c r="G324" s="83">
        <f t="shared" ref="G324:I325" si="81">G325</f>
        <v>0</v>
      </c>
      <c r="H324" s="83">
        <f t="shared" si="81"/>
        <v>0</v>
      </c>
      <c r="I324" s="83">
        <f t="shared" si="81"/>
        <v>0</v>
      </c>
      <c r="J324" s="160"/>
    </row>
    <row r="325" spans="1:18" ht="25.5" hidden="1" x14ac:dyDescent="0.2">
      <c r="A325" s="80" t="s">
        <v>27</v>
      </c>
      <c r="B325" s="133">
        <v>757</v>
      </c>
      <c r="C325" s="82" t="s">
        <v>41</v>
      </c>
      <c r="D325" s="82" t="s">
        <v>16</v>
      </c>
      <c r="E325" s="82" t="s">
        <v>502</v>
      </c>
      <c r="F325" s="82" t="s">
        <v>28</v>
      </c>
      <c r="G325" s="83">
        <f t="shared" si="81"/>
        <v>0</v>
      </c>
      <c r="H325" s="83">
        <f t="shared" si="81"/>
        <v>0</v>
      </c>
      <c r="I325" s="83">
        <f t="shared" si="81"/>
        <v>0</v>
      </c>
      <c r="J325" s="160"/>
    </row>
    <row r="326" spans="1:18" hidden="1" x14ac:dyDescent="0.2">
      <c r="A326" s="80" t="s">
        <v>29</v>
      </c>
      <c r="B326" s="133">
        <v>757</v>
      </c>
      <c r="C326" s="82" t="s">
        <v>41</v>
      </c>
      <c r="D326" s="82" t="s">
        <v>16</v>
      </c>
      <c r="E326" s="82" t="s">
        <v>502</v>
      </c>
      <c r="F326" s="82" t="s">
        <v>30</v>
      </c>
      <c r="G326" s="83"/>
      <c r="H326" s="83"/>
      <c r="I326" s="83"/>
      <c r="J326" s="160"/>
    </row>
    <row r="327" spans="1:18" ht="25.5" hidden="1" x14ac:dyDescent="0.2">
      <c r="A327" s="80" t="s">
        <v>151</v>
      </c>
      <c r="B327" s="133">
        <v>757</v>
      </c>
      <c r="C327" s="82" t="s">
        <v>41</v>
      </c>
      <c r="D327" s="82" t="s">
        <v>16</v>
      </c>
      <c r="E327" s="82" t="s">
        <v>366</v>
      </c>
      <c r="F327" s="82"/>
      <c r="G327" s="83">
        <f>G329</f>
        <v>0</v>
      </c>
      <c r="H327" s="83">
        <f>H329</f>
        <v>0</v>
      </c>
      <c r="I327" s="83">
        <f>I329</f>
        <v>0</v>
      </c>
      <c r="J327" s="160"/>
    </row>
    <row r="328" spans="1:18" ht="25.5" hidden="1" x14ac:dyDescent="0.2">
      <c r="A328" s="80" t="s">
        <v>151</v>
      </c>
      <c r="B328" s="133">
        <v>757</v>
      </c>
      <c r="C328" s="82" t="s">
        <v>41</v>
      </c>
      <c r="D328" s="82" t="s">
        <v>16</v>
      </c>
      <c r="E328" s="82" t="s">
        <v>365</v>
      </c>
      <c r="F328" s="82"/>
      <c r="G328" s="83">
        <f t="shared" ref="G328:I329" si="82">G329</f>
        <v>0</v>
      </c>
      <c r="H328" s="83">
        <f t="shared" si="82"/>
        <v>0</v>
      </c>
      <c r="I328" s="83">
        <f t="shared" si="82"/>
        <v>0</v>
      </c>
      <c r="J328" s="160"/>
    </row>
    <row r="329" spans="1:18" ht="25.5" hidden="1" x14ac:dyDescent="0.2">
      <c r="A329" s="80" t="s">
        <v>27</v>
      </c>
      <c r="B329" s="133">
        <v>757</v>
      </c>
      <c r="C329" s="82" t="s">
        <v>41</v>
      </c>
      <c r="D329" s="82" t="s">
        <v>16</v>
      </c>
      <c r="E329" s="82" t="s">
        <v>365</v>
      </c>
      <c r="F329" s="82" t="s">
        <v>28</v>
      </c>
      <c r="G329" s="83">
        <f t="shared" si="82"/>
        <v>0</v>
      </c>
      <c r="H329" s="83">
        <f t="shared" si="82"/>
        <v>0</v>
      </c>
      <c r="I329" s="83">
        <f t="shared" si="82"/>
        <v>0</v>
      </c>
      <c r="J329" s="160"/>
    </row>
    <row r="330" spans="1:18" hidden="1" x14ac:dyDescent="0.2">
      <c r="A330" s="80" t="s">
        <v>29</v>
      </c>
      <c r="B330" s="133">
        <v>757</v>
      </c>
      <c r="C330" s="82" t="s">
        <v>41</v>
      </c>
      <c r="D330" s="82" t="s">
        <v>16</v>
      </c>
      <c r="E330" s="82" t="s">
        <v>365</v>
      </c>
      <c r="F330" s="82" t="s">
        <v>30</v>
      </c>
      <c r="G330" s="83"/>
      <c r="H330" s="83"/>
      <c r="I330" s="83"/>
      <c r="J330" s="160"/>
    </row>
    <row r="331" spans="1:18" s="18" customFormat="1" ht="25.5" hidden="1" x14ac:dyDescent="0.2">
      <c r="A331" s="80" t="s">
        <v>416</v>
      </c>
      <c r="B331" s="133">
        <v>757</v>
      </c>
      <c r="C331" s="82" t="s">
        <v>41</v>
      </c>
      <c r="D331" s="82" t="s">
        <v>16</v>
      </c>
      <c r="E331" s="82" t="s">
        <v>243</v>
      </c>
      <c r="F331" s="82"/>
      <c r="G331" s="84">
        <f>G332</f>
        <v>0</v>
      </c>
      <c r="H331" s="84">
        <f t="shared" ref="H331:I331" si="83">H332</f>
        <v>0</v>
      </c>
      <c r="I331" s="84">
        <f t="shared" si="83"/>
        <v>0</v>
      </c>
      <c r="J331" s="159"/>
      <c r="K331" s="180"/>
      <c r="L331" s="180"/>
      <c r="M331" s="180"/>
      <c r="N331" s="180"/>
      <c r="O331" s="180"/>
      <c r="P331" s="180"/>
      <c r="Q331" s="180"/>
      <c r="R331" s="180"/>
    </row>
    <row r="332" spans="1:18" s="18" customFormat="1" ht="61.5" hidden="1" customHeight="1" x14ac:dyDescent="0.2">
      <c r="A332" s="80" t="s">
        <v>524</v>
      </c>
      <c r="B332" s="133">
        <v>757</v>
      </c>
      <c r="C332" s="82" t="s">
        <v>41</v>
      </c>
      <c r="D332" s="82" t="s">
        <v>16</v>
      </c>
      <c r="E332" s="82" t="s">
        <v>523</v>
      </c>
      <c r="F332" s="82"/>
      <c r="G332" s="84">
        <f>G333</f>
        <v>0</v>
      </c>
      <c r="H332" s="84">
        <f t="shared" ref="H332:I333" si="84">H333</f>
        <v>0</v>
      </c>
      <c r="I332" s="84">
        <f t="shared" si="84"/>
        <v>0</v>
      </c>
      <c r="J332" s="159"/>
      <c r="K332" s="180"/>
      <c r="L332" s="180"/>
      <c r="M332" s="180"/>
      <c r="N332" s="180"/>
      <c r="O332" s="180"/>
      <c r="P332" s="180"/>
      <c r="Q332" s="180"/>
      <c r="R332" s="180"/>
    </row>
    <row r="333" spans="1:18" s="18" customFormat="1" ht="25.5" hidden="1" x14ac:dyDescent="0.2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523</v>
      </c>
      <c r="F333" s="82" t="s">
        <v>28</v>
      </c>
      <c r="G333" s="84">
        <f>G334</f>
        <v>0</v>
      </c>
      <c r="H333" s="84">
        <f t="shared" si="84"/>
        <v>0</v>
      </c>
      <c r="I333" s="84">
        <f t="shared" si="84"/>
        <v>0</v>
      </c>
      <c r="J333" s="159"/>
      <c r="K333" s="180"/>
      <c r="L333" s="180"/>
      <c r="M333" s="180"/>
      <c r="N333" s="180"/>
      <c r="O333" s="180"/>
      <c r="P333" s="180"/>
      <c r="Q333" s="180"/>
      <c r="R333" s="180"/>
    </row>
    <row r="334" spans="1:18" s="18" customFormat="1" hidden="1" x14ac:dyDescent="0.2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523</v>
      </c>
      <c r="F334" s="82" t="s">
        <v>30</v>
      </c>
      <c r="G334" s="84"/>
      <c r="H334" s="84">
        <v>0</v>
      </c>
      <c r="I334" s="84">
        <v>0</v>
      </c>
      <c r="J334" s="159"/>
      <c r="K334" s="180"/>
      <c r="L334" s="180"/>
      <c r="M334" s="180"/>
      <c r="N334" s="180"/>
      <c r="O334" s="180"/>
      <c r="P334" s="180"/>
      <c r="Q334" s="180"/>
      <c r="R334" s="180"/>
    </row>
    <row r="335" spans="1:18" ht="41.25" hidden="1" customHeight="1" x14ac:dyDescent="0.2">
      <c r="A335" s="80" t="s">
        <v>456</v>
      </c>
      <c r="B335" s="133">
        <v>757</v>
      </c>
      <c r="C335" s="82" t="s">
        <v>41</v>
      </c>
      <c r="D335" s="82" t="s">
        <v>16</v>
      </c>
      <c r="E335" s="82" t="s">
        <v>455</v>
      </c>
      <c r="F335" s="82"/>
      <c r="G335" s="84">
        <f>G336</f>
        <v>0</v>
      </c>
      <c r="H335" s="84">
        <f t="shared" ref="H335:I336" si="85">H336</f>
        <v>0</v>
      </c>
      <c r="I335" s="84">
        <f t="shared" si="85"/>
        <v>0</v>
      </c>
      <c r="J335" s="159"/>
    </row>
    <row r="336" spans="1:18" ht="45" hidden="1" customHeight="1" x14ac:dyDescent="0.2">
      <c r="A336" s="80" t="s">
        <v>27</v>
      </c>
      <c r="B336" s="133">
        <v>757</v>
      </c>
      <c r="C336" s="82" t="s">
        <v>41</v>
      </c>
      <c r="D336" s="82" t="s">
        <v>16</v>
      </c>
      <c r="E336" s="82" t="s">
        <v>455</v>
      </c>
      <c r="F336" s="82" t="s">
        <v>28</v>
      </c>
      <c r="G336" s="84">
        <f>G337</f>
        <v>0</v>
      </c>
      <c r="H336" s="84">
        <f t="shared" si="85"/>
        <v>0</v>
      </c>
      <c r="I336" s="84">
        <f t="shared" si="85"/>
        <v>0</v>
      </c>
      <c r="J336" s="159"/>
      <c r="K336" s="159"/>
      <c r="L336" s="159"/>
    </row>
    <row r="337" spans="1:12" ht="19.5" hidden="1" customHeight="1" x14ac:dyDescent="0.2">
      <c r="A337" s="80" t="s">
        <v>29</v>
      </c>
      <c r="B337" s="133">
        <v>757</v>
      </c>
      <c r="C337" s="82" t="s">
        <v>41</v>
      </c>
      <c r="D337" s="82" t="s">
        <v>16</v>
      </c>
      <c r="E337" s="82" t="s">
        <v>455</v>
      </c>
      <c r="F337" s="82" t="s">
        <v>30</v>
      </c>
      <c r="G337" s="84">
        <v>0</v>
      </c>
      <c r="H337" s="84"/>
      <c r="I337" s="84"/>
      <c r="J337" s="159"/>
    </row>
    <row r="338" spans="1:12" ht="69" hidden="1" customHeight="1" x14ac:dyDescent="0.2">
      <c r="A338" s="80" t="s">
        <v>903</v>
      </c>
      <c r="B338" s="133">
        <v>757</v>
      </c>
      <c r="C338" s="82" t="s">
        <v>41</v>
      </c>
      <c r="D338" s="82" t="s">
        <v>16</v>
      </c>
      <c r="E338" s="82" t="s">
        <v>902</v>
      </c>
      <c r="F338" s="82"/>
      <c r="G338" s="83">
        <f t="shared" ref="G338:I339" si="86">G339</f>
        <v>0</v>
      </c>
      <c r="H338" s="83">
        <f t="shared" si="86"/>
        <v>0</v>
      </c>
      <c r="I338" s="83">
        <f t="shared" si="86"/>
        <v>0</v>
      </c>
      <c r="J338" s="160"/>
    </row>
    <row r="339" spans="1:12" ht="25.5" hidden="1" x14ac:dyDescent="0.2">
      <c r="A339" s="80" t="s">
        <v>27</v>
      </c>
      <c r="B339" s="133">
        <v>757</v>
      </c>
      <c r="C339" s="82" t="s">
        <v>41</v>
      </c>
      <c r="D339" s="82" t="s">
        <v>16</v>
      </c>
      <c r="E339" s="82" t="s">
        <v>902</v>
      </c>
      <c r="F339" s="82" t="s">
        <v>28</v>
      </c>
      <c r="G339" s="83">
        <f t="shared" si="86"/>
        <v>0</v>
      </c>
      <c r="H339" s="83">
        <f t="shared" si="86"/>
        <v>0</v>
      </c>
      <c r="I339" s="83">
        <f t="shared" si="86"/>
        <v>0</v>
      </c>
      <c r="J339" s="160"/>
    </row>
    <row r="340" spans="1:12" hidden="1" x14ac:dyDescent="0.2">
      <c r="A340" s="80" t="s">
        <v>29</v>
      </c>
      <c r="B340" s="133">
        <v>757</v>
      </c>
      <c r="C340" s="82" t="s">
        <v>41</v>
      </c>
      <c r="D340" s="82" t="s">
        <v>16</v>
      </c>
      <c r="E340" s="82" t="s">
        <v>902</v>
      </c>
      <c r="F340" s="82" t="s">
        <v>30</v>
      </c>
      <c r="G340" s="83"/>
      <c r="H340" s="83"/>
      <c r="I340" s="83"/>
      <c r="J340" s="160"/>
    </row>
    <row r="341" spans="1:12" ht="37.5" hidden="1" customHeight="1" x14ac:dyDescent="0.2">
      <c r="A341" s="80" t="s">
        <v>166</v>
      </c>
      <c r="B341" s="133">
        <v>757</v>
      </c>
      <c r="C341" s="82" t="s">
        <v>41</v>
      </c>
      <c r="D341" s="82" t="s">
        <v>16</v>
      </c>
      <c r="E341" s="82" t="s">
        <v>165</v>
      </c>
      <c r="F341" s="82"/>
      <c r="G341" s="83">
        <f>G342</f>
        <v>0</v>
      </c>
      <c r="H341" s="83">
        <f t="shared" ref="H341:I341" si="87">H342</f>
        <v>0</v>
      </c>
      <c r="I341" s="83">
        <f t="shared" si="87"/>
        <v>0</v>
      </c>
      <c r="J341" s="160"/>
    </row>
    <row r="342" spans="1:12" ht="25.5" hidden="1" x14ac:dyDescent="0.2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165</v>
      </c>
      <c r="F342" s="82" t="s">
        <v>28</v>
      </c>
      <c r="G342" s="83">
        <f>G343</f>
        <v>0</v>
      </c>
      <c r="H342" s="83">
        <f t="shared" ref="H342:I342" si="88">H343</f>
        <v>0</v>
      </c>
      <c r="I342" s="83">
        <f t="shared" si="88"/>
        <v>0</v>
      </c>
      <c r="J342" s="160"/>
    </row>
    <row r="343" spans="1:12" hidden="1" x14ac:dyDescent="0.2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165</v>
      </c>
      <c r="F343" s="82" t="s">
        <v>30</v>
      </c>
      <c r="G343" s="8">
        <f>6607.84-6607.84</f>
        <v>0</v>
      </c>
      <c r="H343" s="83">
        <v>0</v>
      </c>
      <c r="I343" s="83">
        <v>0</v>
      </c>
      <c r="J343" s="160"/>
    </row>
    <row r="344" spans="1:12" ht="26.25" hidden="1" customHeight="1" x14ac:dyDescent="0.2">
      <c r="A344" s="80" t="s">
        <v>820</v>
      </c>
      <c r="B344" s="133">
        <v>757</v>
      </c>
      <c r="C344" s="82" t="s">
        <v>41</v>
      </c>
      <c r="D344" s="82" t="s">
        <v>16</v>
      </c>
      <c r="E344" s="82" t="s">
        <v>819</v>
      </c>
      <c r="F344" s="82"/>
      <c r="G344" s="84">
        <f>G345</f>
        <v>0</v>
      </c>
      <c r="H344" s="84">
        <f t="shared" ref="H344:I344" si="89">H345</f>
        <v>0</v>
      </c>
      <c r="I344" s="84">
        <f t="shared" si="89"/>
        <v>0</v>
      </c>
      <c r="J344" s="159"/>
    </row>
    <row r="345" spans="1:12" ht="43.5" hidden="1" customHeight="1" x14ac:dyDescent="0.2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819</v>
      </c>
      <c r="F345" s="82" t="s">
        <v>28</v>
      </c>
      <c r="G345" s="84">
        <f>G346</f>
        <v>0</v>
      </c>
      <c r="H345" s="84">
        <f t="shared" ref="H345:I345" si="90">H346</f>
        <v>0</v>
      </c>
      <c r="I345" s="84">
        <f t="shared" si="90"/>
        <v>0</v>
      </c>
      <c r="J345" s="159"/>
      <c r="K345" s="159"/>
      <c r="L345" s="159"/>
    </row>
    <row r="346" spans="1:12" ht="20.25" hidden="1" customHeight="1" x14ac:dyDescent="0.2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819</v>
      </c>
      <c r="F346" s="82" t="s">
        <v>30</v>
      </c>
      <c r="G346" s="84"/>
      <c r="H346" s="84"/>
      <c r="I346" s="84"/>
      <c r="J346" s="159"/>
    </row>
    <row r="347" spans="1:12" ht="37.5" hidden="1" customHeight="1" x14ac:dyDescent="0.2">
      <c r="A347" s="80" t="s">
        <v>1134</v>
      </c>
      <c r="B347" s="133">
        <v>757</v>
      </c>
      <c r="C347" s="82" t="s">
        <v>41</v>
      </c>
      <c r="D347" s="82" t="s">
        <v>16</v>
      </c>
      <c r="E347" s="82" t="s">
        <v>1133</v>
      </c>
      <c r="F347" s="82"/>
      <c r="G347" s="83">
        <f>G348</f>
        <v>0</v>
      </c>
      <c r="H347" s="83">
        <f t="shared" ref="H347:I348" si="91">H348</f>
        <v>0</v>
      </c>
      <c r="I347" s="83">
        <f t="shared" si="91"/>
        <v>0</v>
      </c>
      <c r="J347" s="160"/>
    </row>
    <row r="348" spans="1:12" ht="25.5" hidden="1" customHeight="1" x14ac:dyDescent="0.2">
      <c r="A348" s="80" t="s">
        <v>27</v>
      </c>
      <c r="B348" s="133">
        <v>757</v>
      </c>
      <c r="C348" s="82" t="s">
        <v>41</v>
      </c>
      <c r="D348" s="82" t="s">
        <v>16</v>
      </c>
      <c r="E348" s="82" t="s">
        <v>1133</v>
      </c>
      <c r="F348" s="82" t="s">
        <v>28</v>
      </c>
      <c r="G348" s="83">
        <f>G349</f>
        <v>0</v>
      </c>
      <c r="H348" s="83">
        <f t="shared" si="91"/>
        <v>0</v>
      </c>
      <c r="I348" s="83">
        <f t="shared" si="91"/>
        <v>0</v>
      </c>
      <c r="J348" s="160"/>
    </row>
    <row r="349" spans="1:12" ht="12.75" hidden="1" customHeight="1" x14ac:dyDescent="0.2">
      <c r="A349" s="80" t="s">
        <v>29</v>
      </c>
      <c r="B349" s="133">
        <v>757</v>
      </c>
      <c r="C349" s="82" t="s">
        <v>41</v>
      </c>
      <c r="D349" s="82" t="s">
        <v>16</v>
      </c>
      <c r="E349" s="82" t="s">
        <v>1133</v>
      </c>
      <c r="F349" s="82" t="s">
        <v>30</v>
      </c>
      <c r="G349" s="8"/>
      <c r="H349" s="83"/>
      <c r="I349" s="83"/>
      <c r="J349" s="160"/>
    </row>
    <row r="350" spans="1:12" ht="65.25" hidden="1" customHeight="1" x14ac:dyDescent="0.2">
      <c r="A350" s="101" t="s">
        <v>790</v>
      </c>
      <c r="B350" s="133">
        <v>757</v>
      </c>
      <c r="C350" s="82" t="s">
        <v>41</v>
      </c>
      <c r="D350" s="82" t="s">
        <v>16</v>
      </c>
      <c r="E350" s="82" t="s">
        <v>605</v>
      </c>
      <c r="F350" s="82"/>
      <c r="G350" s="84">
        <f>G351</f>
        <v>0</v>
      </c>
      <c r="H350" s="84">
        <f t="shared" ref="H350:H361" si="92">H351</f>
        <v>0</v>
      </c>
      <c r="I350" s="84">
        <f t="shared" ref="I350:I361" si="93">I351</f>
        <v>0</v>
      </c>
      <c r="J350" s="159"/>
    </row>
    <row r="351" spans="1:12" ht="45" hidden="1" customHeight="1" x14ac:dyDescent="0.2">
      <c r="A351" s="80" t="s">
        <v>27</v>
      </c>
      <c r="B351" s="133">
        <v>757</v>
      </c>
      <c r="C351" s="82" t="s">
        <v>41</v>
      </c>
      <c r="D351" s="82" t="s">
        <v>16</v>
      </c>
      <c r="E351" s="82" t="s">
        <v>605</v>
      </c>
      <c r="F351" s="82" t="s">
        <v>28</v>
      </c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  <c r="K351" s="159"/>
      <c r="L351" s="159"/>
    </row>
    <row r="352" spans="1:12" ht="28.5" hidden="1" customHeight="1" x14ac:dyDescent="0.2">
      <c r="A352" s="80" t="s">
        <v>29</v>
      </c>
      <c r="B352" s="133">
        <v>757</v>
      </c>
      <c r="C352" s="82" t="s">
        <v>41</v>
      </c>
      <c r="D352" s="82" t="s">
        <v>16</v>
      </c>
      <c r="E352" s="82" t="s">
        <v>605</v>
      </c>
      <c r="F352" s="82" t="s">
        <v>30</v>
      </c>
      <c r="G352" s="84">
        <v>0</v>
      </c>
      <c r="H352" s="84">
        <v>0</v>
      </c>
      <c r="I352" s="84">
        <v>0</v>
      </c>
      <c r="J352" s="159"/>
    </row>
    <row r="353" spans="1:12" ht="28.5" hidden="1" customHeight="1" x14ac:dyDescent="0.2">
      <c r="A353" s="80" t="s">
        <v>826</v>
      </c>
      <c r="B353" s="133">
        <v>757</v>
      </c>
      <c r="C353" s="82" t="s">
        <v>41</v>
      </c>
      <c r="D353" s="82" t="s">
        <v>16</v>
      </c>
      <c r="E353" s="82" t="s">
        <v>825</v>
      </c>
      <c r="F353" s="82"/>
      <c r="G353" s="84">
        <f>G354</f>
        <v>0</v>
      </c>
      <c r="H353" s="84">
        <f t="shared" ref="H353:I353" si="94">H354</f>
        <v>0</v>
      </c>
      <c r="I353" s="84">
        <f t="shared" si="94"/>
        <v>0</v>
      </c>
      <c r="J353" s="159"/>
    </row>
    <row r="354" spans="1:12" ht="36" hidden="1" customHeight="1" x14ac:dyDescent="0.2">
      <c r="A354" s="80" t="s">
        <v>827</v>
      </c>
      <c r="B354" s="133">
        <v>757</v>
      </c>
      <c r="C354" s="82" t="s">
        <v>41</v>
      </c>
      <c r="D354" s="82" t="s">
        <v>16</v>
      </c>
      <c r="E354" s="82" t="s">
        <v>824</v>
      </c>
      <c r="F354" s="82"/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</row>
    <row r="355" spans="1:12" ht="41.25" hidden="1" customHeight="1" x14ac:dyDescent="0.2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824</v>
      </c>
      <c r="F355" s="82" t="s">
        <v>28</v>
      </c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  <c r="K355" s="159"/>
      <c r="L355" s="159"/>
    </row>
    <row r="356" spans="1:12" ht="22.5" hidden="1" customHeight="1" x14ac:dyDescent="0.2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824</v>
      </c>
      <c r="F356" s="82" t="s">
        <v>30</v>
      </c>
      <c r="G356" s="84"/>
      <c r="H356" s="84"/>
      <c r="I356" s="84"/>
      <c r="J356" s="159"/>
    </row>
    <row r="357" spans="1:12" ht="48" hidden="1" customHeight="1" x14ac:dyDescent="0.2">
      <c r="A357" s="80" t="s">
        <v>680</v>
      </c>
      <c r="B357" s="133">
        <v>757</v>
      </c>
      <c r="C357" s="82" t="s">
        <v>41</v>
      </c>
      <c r="D357" s="82" t="s">
        <v>16</v>
      </c>
      <c r="E357" s="82" t="s">
        <v>679</v>
      </c>
      <c r="F357" s="82"/>
      <c r="G357" s="84">
        <f>G358</f>
        <v>0</v>
      </c>
      <c r="H357" s="84">
        <f t="shared" si="92"/>
        <v>0</v>
      </c>
      <c r="I357" s="84">
        <f t="shared" si="93"/>
        <v>0</v>
      </c>
      <c r="J357" s="159"/>
    </row>
    <row r="358" spans="1:12" ht="24" hidden="1" customHeight="1" x14ac:dyDescent="0.2">
      <c r="A358" s="80" t="s">
        <v>60</v>
      </c>
      <c r="B358" s="133">
        <v>757</v>
      </c>
      <c r="C358" s="82" t="s">
        <v>41</v>
      </c>
      <c r="D358" s="82" t="s">
        <v>16</v>
      </c>
      <c r="E358" s="82" t="s">
        <v>679</v>
      </c>
      <c r="F358" s="82" t="s">
        <v>61</v>
      </c>
      <c r="G358" s="84">
        <f>G359</f>
        <v>0</v>
      </c>
      <c r="H358" s="84">
        <f t="shared" si="92"/>
        <v>0</v>
      </c>
      <c r="I358" s="84">
        <f t="shared" si="93"/>
        <v>0</v>
      </c>
      <c r="J358" s="159"/>
      <c r="K358" s="159"/>
      <c r="L358" s="159"/>
    </row>
    <row r="359" spans="1:12" ht="29.25" hidden="1" customHeight="1" x14ac:dyDescent="0.2">
      <c r="A359" s="80" t="s">
        <v>162</v>
      </c>
      <c r="B359" s="133">
        <v>757</v>
      </c>
      <c r="C359" s="82" t="s">
        <v>41</v>
      </c>
      <c r="D359" s="82" t="s">
        <v>16</v>
      </c>
      <c r="E359" s="82" t="s">
        <v>679</v>
      </c>
      <c r="F359" s="82" t="s">
        <v>163</v>
      </c>
      <c r="G359" s="84"/>
      <c r="H359" s="84"/>
      <c r="I359" s="84"/>
      <c r="J359" s="159"/>
    </row>
    <row r="360" spans="1:12" ht="30" hidden="1" customHeight="1" x14ac:dyDescent="0.2">
      <c r="A360" s="80" t="s">
        <v>680</v>
      </c>
      <c r="B360" s="133">
        <v>757</v>
      </c>
      <c r="C360" s="82" t="s">
        <v>41</v>
      </c>
      <c r="D360" s="82" t="s">
        <v>16</v>
      </c>
      <c r="E360" s="82" t="s">
        <v>505</v>
      </c>
      <c r="F360" s="82"/>
      <c r="G360" s="84">
        <f>G361</f>
        <v>0</v>
      </c>
      <c r="H360" s="84">
        <f t="shared" si="92"/>
        <v>0</v>
      </c>
      <c r="I360" s="84">
        <f t="shared" si="93"/>
        <v>0</v>
      </c>
      <c r="J360" s="159"/>
    </row>
    <row r="361" spans="1:12" ht="41.25" hidden="1" customHeight="1" x14ac:dyDescent="0.2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505</v>
      </c>
      <c r="F361" s="82" t="s">
        <v>28</v>
      </c>
      <c r="G361" s="84">
        <f>G362</f>
        <v>0</v>
      </c>
      <c r="H361" s="84">
        <f t="shared" si="92"/>
        <v>0</v>
      </c>
      <c r="I361" s="84">
        <f t="shared" si="93"/>
        <v>0</v>
      </c>
      <c r="J361" s="159"/>
      <c r="K361" s="159"/>
      <c r="L361" s="159"/>
    </row>
    <row r="362" spans="1:12" ht="16.5" hidden="1" customHeight="1" x14ac:dyDescent="0.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505</v>
      </c>
      <c r="F362" s="82" t="s">
        <v>30</v>
      </c>
      <c r="G362" s="84"/>
      <c r="H362" s="84"/>
      <c r="I362" s="84"/>
      <c r="J362" s="159"/>
    </row>
    <row r="363" spans="1:12" ht="37.5" hidden="1" customHeight="1" x14ac:dyDescent="0.2">
      <c r="A363" s="101" t="s">
        <v>1155</v>
      </c>
      <c r="B363" s="133">
        <v>757</v>
      </c>
      <c r="C363" s="82" t="s">
        <v>41</v>
      </c>
      <c r="D363" s="82" t="s">
        <v>16</v>
      </c>
      <c r="E363" s="82" t="s">
        <v>1154</v>
      </c>
      <c r="F363" s="82"/>
      <c r="G363" s="83">
        <f t="shared" ref="G363:I364" si="95">G364</f>
        <v>0</v>
      </c>
      <c r="H363" s="83">
        <f t="shared" si="95"/>
        <v>0</v>
      </c>
      <c r="I363" s="83">
        <f t="shared" si="95"/>
        <v>0</v>
      </c>
      <c r="J363" s="160"/>
    </row>
    <row r="364" spans="1:12" ht="25.5" hidden="1" customHeight="1" x14ac:dyDescent="0.2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1154</v>
      </c>
      <c r="F364" s="82" t="s">
        <v>28</v>
      </c>
      <c r="G364" s="83">
        <f t="shared" si="95"/>
        <v>0</v>
      </c>
      <c r="H364" s="83">
        <f t="shared" si="95"/>
        <v>0</v>
      </c>
      <c r="I364" s="83">
        <f t="shared" si="95"/>
        <v>0</v>
      </c>
      <c r="J364" s="160"/>
    </row>
    <row r="365" spans="1:12" ht="12.75" hidden="1" customHeight="1" x14ac:dyDescent="0.2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1154</v>
      </c>
      <c r="F365" s="82" t="s">
        <v>30</v>
      </c>
      <c r="G365" s="83"/>
      <c r="H365" s="83"/>
      <c r="I365" s="83"/>
      <c r="J365" s="160"/>
    </row>
    <row r="366" spans="1:12" ht="53.25" customHeight="1" x14ac:dyDescent="0.2">
      <c r="A366" s="80" t="s">
        <v>166</v>
      </c>
      <c r="B366" s="133">
        <v>757</v>
      </c>
      <c r="C366" s="82" t="s">
        <v>41</v>
      </c>
      <c r="D366" s="82" t="s">
        <v>16</v>
      </c>
      <c r="E366" s="82" t="s">
        <v>1448</v>
      </c>
      <c r="F366" s="82"/>
      <c r="G366" s="83">
        <f>G367</f>
        <v>1406289.53</v>
      </c>
      <c r="H366" s="83">
        <f t="shared" ref="H366:I367" si="96">H367</f>
        <v>0</v>
      </c>
      <c r="I366" s="83">
        <f t="shared" si="96"/>
        <v>0</v>
      </c>
      <c r="J366" s="160"/>
    </row>
    <row r="367" spans="1:12" ht="25.5" x14ac:dyDescent="0.2">
      <c r="A367" s="80" t="s">
        <v>27</v>
      </c>
      <c r="B367" s="133">
        <v>757</v>
      </c>
      <c r="C367" s="82" t="s">
        <v>41</v>
      </c>
      <c r="D367" s="82" t="s">
        <v>16</v>
      </c>
      <c r="E367" s="82" t="s">
        <v>1448</v>
      </c>
      <c r="F367" s="82" t="s">
        <v>28</v>
      </c>
      <c r="G367" s="83">
        <f>G368</f>
        <v>1406289.53</v>
      </c>
      <c r="H367" s="83">
        <f t="shared" si="96"/>
        <v>0</v>
      </c>
      <c r="I367" s="83">
        <f t="shared" si="96"/>
        <v>0</v>
      </c>
      <c r="J367" s="160"/>
    </row>
    <row r="368" spans="1:12" x14ac:dyDescent="0.2">
      <c r="A368" s="80" t="s">
        <v>29</v>
      </c>
      <c r="B368" s="133">
        <v>757</v>
      </c>
      <c r="C368" s="82" t="s">
        <v>41</v>
      </c>
      <c r="D368" s="82" t="s">
        <v>16</v>
      </c>
      <c r="E368" s="82" t="s">
        <v>1448</v>
      </c>
      <c r="F368" s="82" t="s">
        <v>30</v>
      </c>
      <c r="G368" s="8">
        <v>1406289.53</v>
      </c>
      <c r="H368" s="83">
        <v>0</v>
      </c>
      <c r="I368" s="83">
        <v>0</v>
      </c>
      <c r="J368" s="160"/>
    </row>
    <row r="369" spans="1:10" ht="25.5" x14ac:dyDescent="0.2">
      <c r="A369" s="80" t="s">
        <v>1068</v>
      </c>
      <c r="B369" s="133">
        <v>757</v>
      </c>
      <c r="C369" s="82" t="s">
        <v>41</v>
      </c>
      <c r="D369" s="82" t="s">
        <v>16</v>
      </c>
      <c r="E369" s="82" t="s">
        <v>768</v>
      </c>
      <c r="F369" s="82"/>
      <c r="G369" s="84">
        <f>G370</f>
        <v>628174.14</v>
      </c>
      <c r="H369" s="84">
        <f t="shared" ref="H369:I369" si="97">H370</f>
        <v>427819.68</v>
      </c>
      <c r="I369" s="84">
        <f t="shared" si="97"/>
        <v>385693.17</v>
      </c>
      <c r="J369" s="159"/>
    </row>
    <row r="370" spans="1:10" ht="27" customHeight="1" x14ac:dyDescent="0.2">
      <c r="A370" s="80" t="s">
        <v>27</v>
      </c>
      <c r="B370" s="133">
        <v>757</v>
      </c>
      <c r="C370" s="82" t="s">
        <v>41</v>
      </c>
      <c r="D370" s="82" t="s">
        <v>16</v>
      </c>
      <c r="E370" s="82" t="s">
        <v>768</v>
      </c>
      <c r="F370" s="82" t="s">
        <v>28</v>
      </c>
      <c r="G370" s="84">
        <f>G371+G372</f>
        <v>628174.14</v>
      </c>
      <c r="H370" s="84">
        <f t="shared" ref="H370:I370" si="98">H371+H372</f>
        <v>427819.68</v>
      </c>
      <c r="I370" s="84">
        <f t="shared" si="98"/>
        <v>385693.17</v>
      </c>
      <c r="J370" s="159"/>
    </row>
    <row r="371" spans="1:10" ht="19.5" customHeight="1" x14ac:dyDescent="0.2">
      <c r="A371" s="80" t="s">
        <v>29</v>
      </c>
      <c r="B371" s="133">
        <v>757</v>
      </c>
      <c r="C371" s="82" t="s">
        <v>41</v>
      </c>
      <c r="D371" s="82" t="s">
        <v>16</v>
      </c>
      <c r="E371" s="82" t="s">
        <v>768</v>
      </c>
      <c r="F371" s="82" t="s">
        <v>30</v>
      </c>
      <c r="G371" s="70">
        <f>490174.14+108000</f>
        <v>598174.14</v>
      </c>
      <c r="H371" s="70">
        <v>397819.68</v>
      </c>
      <c r="I371" s="70">
        <v>355693.17</v>
      </c>
      <c r="J371" s="159"/>
    </row>
    <row r="372" spans="1:10" ht="19.5" customHeight="1" x14ac:dyDescent="0.2">
      <c r="A372" s="80" t="s">
        <v>559</v>
      </c>
      <c r="B372" s="133">
        <v>757</v>
      </c>
      <c r="C372" s="82" t="s">
        <v>41</v>
      </c>
      <c r="D372" s="82" t="s">
        <v>16</v>
      </c>
      <c r="E372" s="82" t="s">
        <v>768</v>
      </c>
      <c r="F372" s="82" t="s">
        <v>558</v>
      </c>
      <c r="G372" s="70">
        <v>30000</v>
      </c>
      <c r="H372" s="70">
        <v>30000</v>
      </c>
      <c r="I372" s="70">
        <v>30000</v>
      </c>
      <c r="J372" s="159"/>
    </row>
    <row r="373" spans="1:10" x14ac:dyDescent="0.2">
      <c r="A373" s="80" t="s">
        <v>758</v>
      </c>
      <c r="B373" s="133">
        <v>757</v>
      </c>
      <c r="C373" s="82" t="s">
        <v>41</v>
      </c>
      <c r="D373" s="82" t="s">
        <v>16</v>
      </c>
      <c r="E373" s="82" t="s">
        <v>757</v>
      </c>
      <c r="F373" s="82"/>
      <c r="G373" s="70">
        <f>G374</f>
        <v>347000</v>
      </c>
      <c r="H373" s="70">
        <f t="shared" ref="H373:I373" si="99">H374</f>
        <v>392000</v>
      </c>
      <c r="I373" s="70">
        <f t="shared" si="99"/>
        <v>355458.69</v>
      </c>
      <c r="J373" s="159"/>
    </row>
    <row r="374" spans="1:10" ht="25.5" x14ac:dyDescent="0.2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757</v>
      </c>
      <c r="F374" s="82" t="s">
        <v>28</v>
      </c>
      <c r="G374" s="70">
        <f>G375+G376</f>
        <v>347000</v>
      </c>
      <c r="H374" s="70">
        <f t="shared" ref="H374:I374" si="100">H375+H376</f>
        <v>392000</v>
      </c>
      <c r="I374" s="70">
        <f t="shared" si="100"/>
        <v>355458.69</v>
      </c>
      <c r="J374" s="159"/>
    </row>
    <row r="375" spans="1:10" ht="19.5" customHeight="1" x14ac:dyDescent="0.2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757</v>
      </c>
      <c r="F375" s="82" t="s">
        <v>30</v>
      </c>
      <c r="G375" s="70">
        <v>329000</v>
      </c>
      <c r="H375" s="70">
        <v>374000</v>
      </c>
      <c r="I375" s="70">
        <v>337458.69</v>
      </c>
      <c r="J375" s="159"/>
    </row>
    <row r="376" spans="1:10" ht="19.5" customHeight="1" x14ac:dyDescent="0.2">
      <c r="A376" s="80" t="s">
        <v>559</v>
      </c>
      <c r="B376" s="133">
        <v>757</v>
      </c>
      <c r="C376" s="82" t="s">
        <v>41</v>
      </c>
      <c r="D376" s="82" t="s">
        <v>16</v>
      </c>
      <c r="E376" s="82" t="s">
        <v>757</v>
      </c>
      <c r="F376" s="82" t="s">
        <v>558</v>
      </c>
      <c r="G376" s="70">
        <v>18000</v>
      </c>
      <c r="H376" s="70">
        <v>18000</v>
      </c>
      <c r="I376" s="70">
        <v>18000</v>
      </c>
      <c r="J376" s="159"/>
    </row>
    <row r="377" spans="1:10" ht="25.5" x14ac:dyDescent="0.2">
      <c r="A377" s="80" t="s">
        <v>754</v>
      </c>
      <c r="B377" s="133">
        <v>757</v>
      </c>
      <c r="C377" s="82" t="s">
        <v>41</v>
      </c>
      <c r="D377" s="82" t="s">
        <v>16</v>
      </c>
      <c r="E377" s="82" t="s">
        <v>753</v>
      </c>
      <c r="F377" s="82"/>
      <c r="G377" s="70">
        <f>G378</f>
        <v>30000</v>
      </c>
      <c r="H377" s="70">
        <f t="shared" ref="H377:I377" si="101">H378</f>
        <v>30000</v>
      </c>
      <c r="I377" s="70">
        <f t="shared" si="101"/>
        <v>30000</v>
      </c>
      <c r="J377" s="159"/>
    </row>
    <row r="378" spans="1:10" ht="25.5" x14ac:dyDescent="0.2">
      <c r="A378" s="80" t="s">
        <v>27</v>
      </c>
      <c r="B378" s="133">
        <v>757</v>
      </c>
      <c r="C378" s="82" t="s">
        <v>41</v>
      </c>
      <c r="D378" s="82" t="s">
        <v>16</v>
      </c>
      <c r="E378" s="82" t="s">
        <v>753</v>
      </c>
      <c r="F378" s="82" t="s">
        <v>28</v>
      </c>
      <c r="G378" s="70">
        <f>G379</f>
        <v>30000</v>
      </c>
      <c r="H378" s="70">
        <f>H379</f>
        <v>30000</v>
      </c>
      <c r="I378" s="70">
        <f>I379</f>
        <v>30000</v>
      </c>
      <c r="J378" s="159"/>
    </row>
    <row r="379" spans="1:10" ht="19.5" customHeight="1" x14ac:dyDescent="0.2">
      <c r="A379" s="80" t="s">
        <v>29</v>
      </c>
      <c r="B379" s="133">
        <v>757</v>
      </c>
      <c r="C379" s="82" t="s">
        <v>41</v>
      </c>
      <c r="D379" s="82" t="s">
        <v>16</v>
      </c>
      <c r="E379" s="82" t="s">
        <v>753</v>
      </c>
      <c r="F379" s="82" t="s">
        <v>30</v>
      </c>
      <c r="G379" s="70">
        <v>30000</v>
      </c>
      <c r="H379" s="70">
        <v>30000</v>
      </c>
      <c r="I379" s="70">
        <v>30000</v>
      </c>
      <c r="J379" s="159"/>
    </row>
    <row r="380" spans="1:10" ht="38.25" x14ac:dyDescent="0.2">
      <c r="A380" s="80" t="s">
        <v>760</v>
      </c>
      <c r="B380" s="133">
        <v>757</v>
      </c>
      <c r="C380" s="82" t="s">
        <v>41</v>
      </c>
      <c r="D380" s="82" t="s">
        <v>16</v>
      </c>
      <c r="E380" s="82" t="s">
        <v>759</v>
      </c>
      <c r="F380" s="82"/>
      <c r="G380" s="70">
        <f>G381</f>
        <v>36712.6</v>
      </c>
      <c r="H380" s="70">
        <f t="shared" ref="H380:I380" si="102">H381</f>
        <v>8000</v>
      </c>
      <c r="I380" s="70">
        <f t="shared" si="102"/>
        <v>4000</v>
      </c>
      <c r="J380" s="159"/>
    </row>
    <row r="381" spans="1:10" ht="25.5" x14ac:dyDescent="0.2">
      <c r="A381" s="80" t="s">
        <v>27</v>
      </c>
      <c r="B381" s="133">
        <v>757</v>
      </c>
      <c r="C381" s="82" t="s">
        <v>41</v>
      </c>
      <c r="D381" s="82" t="s">
        <v>16</v>
      </c>
      <c r="E381" s="82" t="s">
        <v>759</v>
      </c>
      <c r="F381" s="82" t="s">
        <v>28</v>
      </c>
      <c r="G381" s="70">
        <f>G382</f>
        <v>36712.6</v>
      </c>
      <c r="H381" s="84">
        <f>H382</f>
        <v>8000</v>
      </c>
      <c r="I381" s="84">
        <f>I382</f>
        <v>4000</v>
      </c>
      <c r="J381" s="159"/>
    </row>
    <row r="382" spans="1:10" ht="19.5" customHeight="1" x14ac:dyDescent="0.2">
      <c r="A382" s="80" t="s">
        <v>29</v>
      </c>
      <c r="B382" s="133">
        <v>757</v>
      </c>
      <c r="C382" s="82" t="s">
        <v>41</v>
      </c>
      <c r="D382" s="82" t="s">
        <v>16</v>
      </c>
      <c r="E382" s="82" t="s">
        <v>759</v>
      </c>
      <c r="F382" s="82" t="s">
        <v>30</v>
      </c>
      <c r="G382" s="70">
        <v>36712.6</v>
      </c>
      <c r="H382" s="84">
        <v>8000</v>
      </c>
      <c r="I382" s="84">
        <v>4000</v>
      </c>
      <c r="J382" s="159"/>
    </row>
    <row r="383" spans="1:10" ht="25.5" hidden="1" x14ac:dyDescent="0.2">
      <c r="A383" s="80" t="s">
        <v>762</v>
      </c>
      <c r="B383" s="133">
        <v>757</v>
      </c>
      <c r="C383" s="82" t="s">
        <v>41</v>
      </c>
      <c r="D383" s="82" t="s">
        <v>16</v>
      </c>
      <c r="E383" s="82" t="s">
        <v>761</v>
      </c>
      <c r="F383" s="82"/>
      <c r="G383" s="70">
        <f>G384</f>
        <v>0</v>
      </c>
      <c r="H383" s="84">
        <f t="shared" ref="H383:I383" si="103">H384</f>
        <v>0</v>
      </c>
      <c r="I383" s="84">
        <f t="shared" si="103"/>
        <v>0</v>
      </c>
      <c r="J383" s="159"/>
    </row>
    <row r="384" spans="1:10" ht="25.5" hidden="1" x14ac:dyDescent="0.2">
      <c r="A384" s="80" t="s">
        <v>27</v>
      </c>
      <c r="B384" s="133">
        <v>757</v>
      </c>
      <c r="C384" s="82" t="s">
        <v>41</v>
      </c>
      <c r="D384" s="82" t="s">
        <v>16</v>
      </c>
      <c r="E384" s="82" t="s">
        <v>761</v>
      </c>
      <c r="F384" s="82" t="s">
        <v>28</v>
      </c>
      <c r="G384" s="70">
        <f>G385</f>
        <v>0</v>
      </c>
      <c r="H384" s="84">
        <f>H385</f>
        <v>0</v>
      </c>
      <c r="I384" s="84">
        <f>I385</f>
        <v>0</v>
      </c>
      <c r="J384" s="159"/>
    </row>
    <row r="385" spans="1:10" ht="19.5" hidden="1" customHeight="1" x14ac:dyDescent="0.2">
      <c r="A385" s="80" t="s">
        <v>29</v>
      </c>
      <c r="B385" s="133">
        <v>757</v>
      </c>
      <c r="C385" s="82" t="s">
        <v>41</v>
      </c>
      <c r="D385" s="82" t="s">
        <v>16</v>
      </c>
      <c r="E385" s="82" t="s">
        <v>761</v>
      </c>
      <c r="F385" s="82" t="s">
        <v>30</v>
      </c>
      <c r="G385" s="70"/>
      <c r="H385" s="84"/>
      <c r="I385" s="84"/>
      <c r="J385" s="159"/>
    </row>
    <row r="386" spans="1:10" ht="38.25" hidden="1" x14ac:dyDescent="0.2">
      <c r="A386" s="80" t="s">
        <v>764</v>
      </c>
      <c r="B386" s="133">
        <v>757</v>
      </c>
      <c r="C386" s="82" t="s">
        <v>41</v>
      </c>
      <c r="D386" s="82" t="s">
        <v>16</v>
      </c>
      <c r="E386" s="82" t="s">
        <v>763</v>
      </c>
      <c r="F386" s="82"/>
      <c r="G386" s="70">
        <f>G387</f>
        <v>0</v>
      </c>
      <c r="H386" s="84">
        <f t="shared" ref="H386:I386" si="104">H387</f>
        <v>0</v>
      </c>
      <c r="I386" s="84">
        <f t="shared" si="104"/>
        <v>0</v>
      </c>
      <c r="J386" s="159"/>
    </row>
    <row r="387" spans="1:10" ht="25.5" hidden="1" x14ac:dyDescent="0.2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763</v>
      </c>
      <c r="F387" s="82" t="s">
        <v>28</v>
      </c>
      <c r="G387" s="70">
        <f>G388</f>
        <v>0</v>
      </c>
      <c r="H387" s="84">
        <f>H388</f>
        <v>0</v>
      </c>
      <c r="I387" s="84">
        <f>I388</f>
        <v>0</v>
      </c>
      <c r="J387" s="159"/>
    </row>
    <row r="388" spans="1:10" ht="19.5" hidden="1" customHeight="1" x14ac:dyDescent="0.2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763</v>
      </c>
      <c r="F388" s="82" t="s">
        <v>30</v>
      </c>
      <c r="G388" s="70"/>
      <c r="H388" s="84"/>
      <c r="I388" s="84"/>
      <c r="J388" s="159"/>
    </row>
    <row r="389" spans="1:10" ht="38.25" x14ac:dyDescent="0.2">
      <c r="A389" s="80" t="s">
        <v>892</v>
      </c>
      <c r="B389" s="133">
        <v>757</v>
      </c>
      <c r="C389" s="82" t="s">
        <v>41</v>
      </c>
      <c r="D389" s="82" t="s">
        <v>16</v>
      </c>
      <c r="E389" s="82" t="s">
        <v>765</v>
      </c>
      <c r="F389" s="82"/>
      <c r="G389" s="70">
        <f>G390</f>
        <v>0</v>
      </c>
      <c r="H389" s="84">
        <f t="shared" ref="H389:I389" si="105">H390</f>
        <v>20000</v>
      </c>
      <c r="I389" s="84">
        <f t="shared" si="105"/>
        <v>0</v>
      </c>
      <c r="J389" s="159"/>
    </row>
    <row r="390" spans="1:10" ht="25.5" x14ac:dyDescent="0.2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765</v>
      </c>
      <c r="F390" s="82" t="s">
        <v>28</v>
      </c>
      <c r="G390" s="70">
        <f>G391</f>
        <v>0</v>
      </c>
      <c r="H390" s="84">
        <f>H391</f>
        <v>20000</v>
      </c>
      <c r="I390" s="84">
        <f>I391</f>
        <v>0</v>
      </c>
      <c r="J390" s="159"/>
    </row>
    <row r="391" spans="1:10" ht="19.5" customHeight="1" x14ac:dyDescent="0.2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765</v>
      </c>
      <c r="F391" s="82" t="s">
        <v>30</v>
      </c>
      <c r="G391" s="70">
        <v>0</v>
      </c>
      <c r="H391" s="84">
        <v>20000</v>
      </c>
      <c r="I391" s="84">
        <v>0</v>
      </c>
      <c r="J391" s="159"/>
    </row>
    <row r="392" spans="1:10" ht="25.5" x14ac:dyDescent="0.2">
      <c r="A392" s="80" t="s">
        <v>767</v>
      </c>
      <c r="B392" s="133">
        <v>757</v>
      </c>
      <c r="C392" s="82" t="s">
        <v>41</v>
      </c>
      <c r="D392" s="82" t="s">
        <v>16</v>
      </c>
      <c r="E392" s="82" t="s">
        <v>766</v>
      </c>
      <c r="F392" s="82"/>
      <c r="G392" s="70">
        <f>G393</f>
        <v>21967.29</v>
      </c>
      <c r="H392" s="84">
        <f t="shared" ref="H392:I392" si="106">H393</f>
        <v>17886.150000000001</v>
      </c>
      <c r="I392" s="84">
        <f t="shared" si="106"/>
        <v>18411.400000000001</v>
      </c>
      <c r="J392" s="159"/>
    </row>
    <row r="393" spans="1:10" ht="25.5" x14ac:dyDescent="0.2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766</v>
      </c>
      <c r="F393" s="82" t="s">
        <v>28</v>
      </c>
      <c r="G393" s="70">
        <f>G394</f>
        <v>21967.29</v>
      </c>
      <c r="H393" s="84">
        <f>H394</f>
        <v>17886.150000000001</v>
      </c>
      <c r="I393" s="84">
        <f>I394</f>
        <v>18411.400000000001</v>
      </c>
      <c r="J393" s="159"/>
    </row>
    <row r="394" spans="1:10" ht="19.5" customHeight="1" x14ac:dyDescent="0.2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766</v>
      </c>
      <c r="F394" s="82" t="s">
        <v>30</v>
      </c>
      <c r="G394" s="70">
        <f>17380.64+4586.65</f>
        <v>21967.29</v>
      </c>
      <c r="H394" s="84">
        <v>17886.150000000001</v>
      </c>
      <c r="I394" s="84">
        <v>18411.400000000001</v>
      </c>
      <c r="J394" s="159"/>
    </row>
    <row r="395" spans="1:10" ht="38.25" hidden="1" x14ac:dyDescent="0.2">
      <c r="A395" s="80" t="s">
        <v>1393</v>
      </c>
      <c r="B395" s="133">
        <v>757</v>
      </c>
      <c r="C395" s="82" t="s">
        <v>41</v>
      </c>
      <c r="D395" s="82" t="s">
        <v>16</v>
      </c>
      <c r="E395" s="82" t="s">
        <v>763</v>
      </c>
      <c r="F395" s="82"/>
      <c r="G395" s="70">
        <f>G396</f>
        <v>0</v>
      </c>
      <c r="H395" s="84">
        <f t="shared" ref="H395:I395" si="107">H396</f>
        <v>0</v>
      </c>
      <c r="I395" s="84">
        <f t="shared" si="107"/>
        <v>0</v>
      </c>
      <c r="J395" s="159"/>
    </row>
    <row r="396" spans="1:10" ht="25.5" hidden="1" x14ac:dyDescent="0.2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763</v>
      </c>
      <c r="F396" s="82" t="s">
        <v>28</v>
      </c>
      <c r="G396" s="70">
        <f>G397</f>
        <v>0</v>
      </c>
      <c r="H396" s="84">
        <f>H397</f>
        <v>0</v>
      </c>
      <c r="I396" s="84">
        <f>I397</f>
        <v>0</v>
      </c>
      <c r="J396" s="159"/>
    </row>
    <row r="397" spans="1:10" ht="19.5" hidden="1" customHeight="1" x14ac:dyDescent="0.2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763</v>
      </c>
      <c r="F397" s="82" t="s">
        <v>30</v>
      </c>
      <c r="G397" s="70">
        <f>1040000-1040000</f>
        <v>0</v>
      </c>
      <c r="H397" s="84">
        <v>0</v>
      </c>
      <c r="I397" s="84">
        <v>0</v>
      </c>
      <c r="J397" s="159"/>
    </row>
    <row r="398" spans="1:10" ht="89.25" hidden="1" customHeight="1" x14ac:dyDescent="0.2">
      <c r="A398" s="80" t="s">
        <v>1396</v>
      </c>
      <c r="B398" s="133">
        <v>757</v>
      </c>
      <c r="C398" s="82" t="s">
        <v>41</v>
      </c>
      <c r="D398" s="82" t="s">
        <v>16</v>
      </c>
      <c r="E398" s="82" t="s">
        <v>944</v>
      </c>
      <c r="F398" s="82"/>
      <c r="G398" s="70">
        <f>G399</f>
        <v>0</v>
      </c>
      <c r="H398" s="84">
        <f t="shared" ref="H398:I398" si="108">H399</f>
        <v>0</v>
      </c>
      <c r="I398" s="84">
        <f t="shared" si="108"/>
        <v>0</v>
      </c>
      <c r="J398" s="159"/>
    </row>
    <row r="399" spans="1:10" ht="25.5" hidden="1" x14ac:dyDescent="0.2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944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 x14ac:dyDescent="0.2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944</v>
      </c>
      <c r="F400" s="82" t="s">
        <v>30</v>
      </c>
      <c r="G400" s="70"/>
      <c r="H400" s="84">
        <v>0</v>
      </c>
      <c r="I400" s="84">
        <v>0</v>
      </c>
      <c r="J400" s="159"/>
    </row>
    <row r="401" spans="1:18" x14ac:dyDescent="0.2">
      <c r="A401" s="80" t="s">
        <v>1395</v>
      </c>
      <c r="B401" s="133">
        <v>757</v>
      </c>
      <c r="C401" s="82" t="s">
        <v>41</v>
      </c>
      <c r="D401" s="82" t="s">
        <v>16</v>
      </c>
      <c r="E401" s="82" t="s">
        <v>1394</v>
      </c>
      <c r="F401" s="82"/>
      <c r="G401" s="70">
        <f>G402</f>
        <v>0</v>
      </c>
      <c r="H401" s="84">
        <f t="shared" ref="H401:I401" si="109">H402</f>
        <v>140000</v>
      </c>
      <c r="I401" s="84">
        <f t="shared" si="109"/>
        <v>140000</v>
      </c>
      <c r="J401" s="159"/>
    </row>
    <row r="402" spans="1:18" ht="25.5" x14ac:dyDescent="0.2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1394</v>
      </c>
      <c r="F402" s="82" t="s">
        <v>28</v>
      </c>
      <c r="G402" s="70">
        <f>G403</f>
        <v>0</v>
      </c>
      <c r="H402" s="84">
        <f>H403</f>
        <v>140000</v>
      </c>
      <c r="I402" s="84">
        <f>I403</f>
        <v>140000</v>
      </c>
      <c r="J402" s="159"/>
    </row>
    <row r="403" spans="1:18" ht="19.5" customHeight="1" x14ac:dyDescent="0.2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1394</v>
      </c>
      <c r="F403" s="82" t="s">
        <v>30</v>
      </c>
      <c r="G403" s="70">
        <v>0</v>
      </c>
      <c r="H403" s="84">
        <v>140000</v>
      </c>
      <c r="I403" s="84">
        <v>140000</v>
      </c>
      <c r="J403" s="159"/>
    </row>
    <row r="404" spans="1:18" hidden="1" x14ac:dyDescent="0.2">
      <c r="A404" s="80" t="s">
        <v>769</v>
      </c>
      <c r="B404" s="133">
        <v>757</v>
      </c>
      <c r="C404" s="82" t="s">
        <v>41</v>
      </c>
      <c r="D404" s="82" t="s">
        <v>16</v>
      </c>
      <c r="E404" s="82" t="s">
        <v>755</v>
      </c>
      <c r="F404" s="82"/>
      <c r="G404" s="70">
        <f>G405</f>
        <v>0</v>
      </c>
      <c r="H404" s="84">
        <f t="shared" ref="H404:I404" si="110">H405</f>
        <v>0</v>
      </c>
      <c r="I404" s="84">
        <f t="shared" si="110"/>
        <v>0</v>
      </c>
      <c r="J404" s="159"/>
    </row>
    <row r="405" spans="1:18" ht="25.5" hidden="1" x14ac:dyDescent="0.2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755</v>
      </c>
      <c r="F405" s="82" t="s">
        <v>28</v>
      </c>
      <c r="G405" s="70">
        <f>G406</f>
        <v>0</v>
      </c>
      <c r="H405" s="84">
        <f>H406</f>
        <v>0</v>
      </c>
      <c r="I405" s="84">
        <f>I406</f>
        <v>0</v>
      </c>
      <c r="J405" s="159"/>
    </row>
    <row r="406" spans="1:18" ht="19.5" hidden="1" customHeight="1" x14ac:dyDescent="0.2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755</v>
      </c>
      <c r="F406" s="82" t="s">
        <v>30</v>
      </c>
      <c r="G406" s="70"/>
      <c r="H406" s="84"/>
      <c r="I406" s="84"/>
      <c r="J406" s="159"/>
    </row>
    <row r="407" spans="1:18" ht="25.5" hidden="1" x14ac:dyDescent="0.2">
      <c r="A407" s="80" t="s">
        <v>771</v>
      </c>
      <c r="B407" s="133">
        <v>757</v>
      </c>
      <c r="C407" s="82" t="s">
        <v>41</v>
      </c>
      <c r="D407" s="82" t="s">
        <v>16</v>
      </c>
      <c r="E407" s="82" t="s">
        <v>770</v>
      </c>
      <c r="F407" s="82"/>
      <c r="G407" s="70">
        <f>G408</f>
        <v>0</v>
      </c>
      <c r="H407" s="84">
        <f t="shared" ref="H407:I407" si="111">H408</f>
        <v>0</v>
      </c>
      <c r="I407" s="84">
        <f t="shared" si="111"/>
        <v>0</v>
      </c>
      <c r="J407" s="159"/>
    </row>
    <row r="408" spans="1:18" ht="25.5" hidden="1" x14ac:dyDescent="0.2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770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</row>
    <row r="409" spans="1:18" ht="19.5" hidden="1" customHeight="1" x14ac:dyDescent="0.2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770</v>
      </c>
      <c r="F409" s="82" t="s">
        <v>30</v>
      </c>
      <c r="G409" s="70"/>
      <c r="H409" s="84"/>
      <c r="I409" s="84"/>
      <c r="J409" s="159"/>
    </row>
    <row r="410" spans="1:18" s="87" customFormat="1" ht="32.25" hidden="1" customHeight="1" x14ac:dyDescent="0.2">
      <c r="A410" s="80" t="s">
        <v>943</v>
      </c>
      <c r="B410" s="133">
        <v>757</v>
      </c>
      <c r="C410" s="82" t="s">
        <v>41</v>
      </c>
      <c r="D410" s="82" t="s">
        <v>16</v>
      </c>
      <c r="E410" s="82" t="s">
        <v>942</v>
      </c>
      <c r="F410" s="82"/>
      <c r="G410" s="70">
        <f>G411</f>
        <v>0</v>
      </c>
      <c r="H410" s="84">
        <f t="shared" ref="H410:I410" si="112">H411</f>
        <v>0</v>
      </c>
      <c r="I410" s="84">
        <f t="shared" si="112"/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25.5" hidden="1" x14ac:dyDescent="0.2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942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19.5" hidden="1" customHeight="1" x14ac:dyDescent="0.2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942</v>
      </c>
      <c r="F412" s="82" t="s">
        <v>30</v>
      </c>
      <c r="G412" s="70"/>
      <c r="H412" s="84"/>
      <c r="I412" s="84"/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36.75" hidden="1" customHeight="1" x14ac:dyDescent="0.2">
      <c r="A413" s="271" t="s">
        <v>945</v>
      </c>
      <c r="B413" s="133">
        <v>757</v>
      </c>
      <c r="C413" s="82" t="s">
        <v>41</v>
      </c>
      <c r="D413" s="82" t="s">
        <v>16</v>
      </c>
      <c r="E413" s="82" t="s">
        <v>944</v>
      </c>
      <c r="F413" s="82"/>
      <c r="G413" s="70">
        <f>G414</f>
        <v>0</v>
      </c>
      <c r="H413" s="84">
        <f t="shared" ref="H413:I413" si="113">H414</f>
        <v>0</v>
      </c>
      <c r="I413" s="84">
        <f t="shared" si="113"/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25.5" hidden="1" x14ac:dyDescent="0.2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944</v>
      </c>
      <c r="F414" s="82" t="s">
        <v>28</v>
      </c>
      <c r="G414" s="70">
        <f>G415</f>
        <v>0</v>
      </c>
      <c r="H414" s="84">
        <f>H415</f>
        <v>0</v>
      </c>
      <c r="I414" s="84">
        <f>I415</f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19.5" hidden="1" customHeight="1" x14ac:dyDescent="0.2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944</v>
      </c>
      <c r="F415" s="82" t="s">
        <v>30</v>
      </c>
      <c r="G415" s="70"/>
      <c r="H415" s="84">
        <v>0</v>
      </c>
      <c r="I415" s="84"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42" hidden="1" customHeight="1" x14ac:dyDescent="0.2">
      <c r="A416" s="271" t="s">
        <v>952</v>
      </c>
      <c r="B416" s="133">
        <v>757</v>
      </c>
      <c r="C416" s="82" t="s">
        <v>41</v>
      </c>
      <c r="D416" s="82" t="s">
        <v>16</v>
      </c>
      <c r="E416" s="82" t="s">
        <v>946</v>
      </c>
      <c r="F416" s="82"/>
      <c r="G416" s="70">
        <f>G417</f>
        <v>0</v>
      </c>
      <c r="H416" s="84">
        <f t="shared" ref="H416:I416" si="114">H417</f>
        <v>0</v>
      </c>
      <c r="I416" s="84">
        <f t="shared" si="114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5.5" hidden="1" x14ac:dyDescent="0.2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946</v>
      </c>
      <c r="F417" s="82" t="s">
        <v>28</v>
      </c>
      <c r="G417" s="70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19.5" hidden="1" customHeight="1" x14ac:dyDescent="0.2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946</v>
      </c>
      <c r="F418" s="82" t="s">
        <v>30</v>
      </c>
      <c r="G418" s="70"/>
      <c r="H418" s="84">
        <v>0</v>
      </c>
      <c r="I418" s="84"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21.75" hidden="1" customHeight="1" x14ac:dyDescent="0.2">
      <c r="A419" s="80" t="s">
        <v>948</v>
      </c>
      <c r="B419" s="133">
        <v>757</v>
      </c>
      <c r="C419" s="82" t="s">
        <v>41</v>
      </c>
      <c r="D419" s="82" t="s">
        <v>16</v>
      </c>
      <c r="E419" s="82" t="s">
        <v>947</v>
      </c>
      <c r="F419" s="82"/>
      <c r="G419" s="70">
        <f>G420</f>
        <v>0</v>
      </c>
      <c r="H419" s="84">
        <f t="shared" ref="H419:I419" si="115">H420</f>
        <v>0</v>
      </c>
      <c r="I419" s="84">
        <f t="shared" si="115"/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25.5" hidden="1" x14ac:dyDescent="0.2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947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19.5" hidden="1" customHeight="1" x14ac:dyDescent="0.2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947</v>
      </c>
      <c r="F421" s="82" t="s">
        <v>30</v>
      </c>
      <c r="G421" s="70"/>
      <c r="H421" s="84">
        <v>0</v>
      </c>
      <c r="I421" s="84">
        <v>0</v>
      </c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33" hidden="1" customHeight="1" x14ac:dyDescent="0.2">
      <c r="A422" s="80" t="s">
        <v>1059</v>
      </c>
      <c r="B422" s="133">
        <v>757</v>
      </c>
      <c r="C422" s="82" t="s">
        <v>41</v>
      </c>
      <c r="D422" s="82" t="s">
        <v>16</v>
      </c>
      <c r="E422" s="82" t="s">
        <v>971</v>
      </c>
      <c r="F422" s="82"/>
      <c r="G422" s="70">
        <f>G423</f>
        <v>0</v>
      </c>
      <c r="H422" s="84">
        <f t="shared" ref="H422:I422" si="116">H423</f>
        <v>0</v>
      </c>
      <c r="I422" s="84">
        <f t="shared" si="116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5.5" hidden="1" x14ac:dyDescent="0.2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971</v>
      </c>
      <c r="F423" s="82" t="s">
        <v>28</v>
      </c>
      <c r="G423" s="84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 x14ac:dyDescent="0.2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971</v>
      </c>
      <c r="F424" s="82" t="s">
        <v>30</v>
      </c>
      <c r="G424" s="70">
        <f>697260-697252.75-7.25</f>
        <v>0</v>
      </c>
      <c r="H424" s="84">
        <v>0</v>
      </c>
      <c r="I424" s="84"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3.75" hidden="1" customHeight="1" x14ac:dyDescent="0.2">
      <c r="A425" s="80" t="s">
        <v>1060</v>
      </c>
      <c r="B425" s="133">
        <v>757</v>
      </c>
      <c r="C425" s="82" t="s">
        <v>41</v>
      </c>
      <c r="D425" s="82" t="s">
        <v>16</v>
      </c>
      <c r="E425" s="82" t="s">
        <v>972</v>
      </c>
      <c r="F425" s="82"/>
      <c r="G425" s="70">
        <f>G426</f>
        <v>0</v>
      </c>
      <c r="H425" s="84">
        <f t="shared" ref="H425:I425" si="117">H426</f>
        <v>0</v>
      </c>
      <c r="I425" s="84">
        <f t="shared" si="117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5.5" hidden="1" x14ac:dyDescent="0.2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972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 x14ac:dyDescent="0.2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972</v>
      </c>
      <c r="F427" s="82" t="s">
        <v>30</v>
      </c>
      <c r="G427" s="70"/>
      <c r="H427" s="84"/>
      <c r="I427" s="84"/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33.75" hidden="1" customHeight="1" x14ac:dyDescent="0.2">
      <c r="A428" s="278" t="s">
        <v>1088</v>
      </c>
      <c r="B428" s="133">
        <v>757</v>
      </c>
      <c r="C428" s="82" t="s">
        <v>41</v>
      </c>
      <c r="D428" s="82" t="s">
        <v>16</v>
      </c>
      <c r="E428" s="82" t="s">
        <v>973</v>
      </c>
      <c r="F428" s="82"/>
      <c r="G428" s="70">
        <f>G429</f>
        <v>0</v>
      </c>
      <c r="H428" s="84">
        <f t="shared" ref="H428:I428" si="118">H429</f>
        <v>0</v>
      </c>
      <c r="I428" s="84">
        <f t="shared" si="118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5.5" hidden="1" x14ac:dyDescent="0.2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973</v>
      </c>
      <c r="F429" s="82" t="s">
        <v>28</v>
      </c>
      <c r="G429" s="70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 x14ac:dyDescent="0.2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973</v>
      </c>
      <c r="F430" s="82" t="s">
        <v>30</v>
      </c>
      <c r="G430" s="70"/>
      <c r="H430" s="84"/>
      <c r="I430" s="84"/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33.75" hidden="1" customHeight="1" x14ac:dyDescent="0.2">
      <c r="A431" s="278" t="s">
        <v>975</v>
      </c>
      <c r="B431" s="133">
        <v>757</v>
      </c>
      <c r="C431" s="82" t="s">
        <v>41</v>
      </c>
      <c r="D431" s="82" t="s">
        <v>16</v>
      </c>
      <c r="E431" s="82" t="s">
        <v>974</v>
      </c>
      <c r="F431" s="82"/>
      <c r="G431" s="70">
        <f>G432</f>
        <v>0</v>
      </c>
      <c r="H431" s="84">
        <f t="shared" ref="H431:I431" si="119">H432</f>
        <v>0</v>
      </c>
      <c r="I431" s="84">
        <f t="shared" si="119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5.5" hidden="1" x14ac:dyDescent="0.2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974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19.5" hidden="1" customHeight="1" x14ac:dyDescent="0.2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974</v>
      </c>
      <c r="F433" s="82" t="s">
        <v>30</v>
      </c>
      <c r="G433" s="70"/>
      <c r="H433" s="84">
        <v>0</v>
      </c>
      <c r="I433" s="84"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33.75" hidden="1" customHeight="1" x14ac:dyDescent="0.2">
      <c r="A434" s="278" t="s">
        <v>977</v>
      </c>
      <c r="B434" s="133">
        <v>757</v>
      </c>
      <c r="C434" s="82" t="s">
        <v>41</v>
      </c>
      <c r="D434" s="82" t="s">
        <v>16</v>
      </c>
      <c r="E434" s="82" t="s">
        <v>976</v>
      </c>
      <c r="F434" s="82"/>
      <c r="G434" s="70">
        <f>G435</f>
        <v>0</v>
      </c>
      <c r="H434" s="84">
        <f t="shared" ref="H434:I434" si="120">H435</f>
        <v>0</v>
      </c>
      <c r="I434" s="84">
        <f t="shared" si="120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25.5" hidden="1" x14ac:dyDescent="0.2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976</v>
      </c>
      <c r="F435" s="82" t="s">
        <v>28</v>
      </c>
      <c r="G435" s="84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19.5" hidden="1" customHeight="1" x14ac:dyDescent="0.2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976</v>
      </c>
      <c r="F436" s="82" t="s">
        <v>30</v>
      </c>
      <c r="G436" s="70"/>
      <c r="H436" s="84"/>
      <c r="I436" s="84"/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33.75" hidden="1" customHeight="1" x14ac:dyDescent="0.2">
      <c r="A437" s="278" t="s">
        <v>979</v>
      </c>
      <c r="B437" s="133">
        <v>757</v>
      </c>
      <c r="C437" s="82" t="s">
        <v>41</v>
      </c>
      <c r="D437" s="82" t="s">
        <v>16</v>
      </c>
      <c r="E437" s="82" t="s">
        <v>978</v>
      </c>
      <c r="F437" s="82"/>
      <c r="G437" s="70">
        <f>G438</f>
        <v>0</v>
      </c>
      <c r="H437" s="84">
        <f t="shared" ref="H437:I437" si="121">H438</f>
        <v>0</v>
      </c>
      <c r="I437" s="84">
        <f t="shared" si="121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25.5" hidden="1" x14ac:dyDescent="0.2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978</v>
      </c>
      <c r="F438" s="82" t="s">
        <v>28</v>
      </c>
      <c r="G438" s="70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19.5" hidden="1" customHeight="1" x14ac:dyDescent="0.2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978</v>
      </c>
      <c r="F439" s="82" t="s">
        <v>30</v>
      </c>
      <c r="G439" s="70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42" hidden="1" customHeight="1" x14ac:dyDescent="0.2">
      <c r="A440" s="80" t="s">
        <v>950</v>
      </c>
      <c r="B440" s="133">
        <v>757</v>
      </c>
      <c r="C440" s="82" t="s">
        <v>41</v>
      </c>
      <c r="D440" s="82" t="s">
        <v>16</v>
      </c>
      <c r="E440" s="82" t="s">
        <v>951</v>
      </c>
      <c r="F440" s="82"/>
      <c r="G440" s="70">
        <f>G441</f>
        <v>0</v>
      </c>
      <c r="H440" s="84">
        <f t="shared" ref="H440:I440" si="122">H441</f>
        <v>0</v>
      </c>
      <c r="I440" s="84">
        <f t="shared" si="122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25.5" hidden="1" x14ac:dyDescent="0.2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951</v>
      </c>
      <c r="F441" s="82" t="s">
        <v>28</v>
      </c>
      <c r="G441" s="70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19.5" hidden="1" customHeight="1" x14ac:dyDescent="0.2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951</v>
      </c>
      <c r="F442" s="82" t="s">
        <v>30</v>
      </c>
      <c r="G442" s="70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79.5" hidden="1" customHeight="1" x14ac:dyDescent="0.2">
      <c r="A443" s="80" t="s">
        <v>506</v>
      </c>
      <c r="B443" s="133">
        <v>757</v>
      </c>
      <c r="C443" s="82" t="s">
        <v>41</v>
      </c>
      <c r="D443" s="82" t="s">
        <v>16</v>
      </c>
      <c r="E443" s="82" t="s">
        <v>886</v>
      </c>
      <c r="F443" s="82"/>
      <c r="G443" s="84">
        <f>G444</f>
        <v>0</v>
      </c>
      <c r="H443" s="84">
        <f t="shared" ref="H443:I443" si="123">H444</f>
        <v>0</v>
      </c>
      <c r="I443" s="84">
        <f t="shared" si="123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25.5" hidden="1" x14ac:dyDescent="0.2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886</v>
      </c>
      <c r="F444" s="82" t="s">
        <v>28</v>
      </c>
      <c r="G444" s="84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19.5" hidden="1" customHeight="1" x14ac:dyDescent="0.2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886</v>
      </c>
      <c r="F445" s="82" t="s">
        <v>30</v>
      </c>
      <c r="G445" s="84"/>
      <c r="H445" s="84"/>
      <c r="I445" s="84"/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71.25" hidden="1" customHeight="1" x14ac:dyDescent="0.2">
      <c r="A446" s="80" t="s">
        <v>856</v>
      </c>
      <c r="B446" s="133">
        <v>757</v>
      </c>
      <c r="C446" s="82" t="s">
        <v>41</v>
      </c>
      <c r="D446" s="82" t="s">
        <v>16</v>
      </c>
      <c r="E446" s="82" t="s">
        <v>855</v>
      </c>
      <c r="F446" s="82"/>
      <c r="G446" s="84">
        <f>G447</f>
        <v>0</v>
      </c>
      <c r="H446" s="84">
        <f t="shared" ref="H446:I446" si="124">H447</f>
        <v>0</v>
      </c>
      <c r="I446" s="84">
        <f t="shared" si="124"/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25.5" hidden="1" x14ac:dyDescent="0.2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855</v>
      </c>
      <c r="F447" s="82" t="s">
        <v>28</v>
      </c>
      <c r="G447" s="84">
        <f>G448</f>
        <v>0</v>
      </c>
      <c r="H447" s="84">
        <f>H448</f>
        <v>0</v>
      </c>
      <c r="I447" s="84">
        <f>I448</f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19.5" hidden="1" customHeight="1" x14ac:dyDescent="0.2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855</v>
      </c>
      <c r="F448" s="82" t="s">
        <v>30</v>
      </c>
      <c r="G448" s="84"/>
      <c r="H448" s="84"/>
      <c r="I448" s="84"/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20" s="87" customFormat="1" ht="42" hidden="1" customHeight="1" x14ac:dyDescent="0.2">
      <c r="A449" s="80" t="s">
        <v>898</v>
      </c>
      <c r="B449" s="133">
        <v>757</v>
      </c>
      <c r="C449" s="82" t="s">
        <v>41</v>
      </c>
      <c r="D449" s="82" t="s">
        <v>16</v>
      </c>
      <c r="E449" s="82" t="s">
        <v>772</v>
      </c>
      <c r="F449" s="82"/>
      <c r="G449" s="84">
        <f>G450</f>
        <v>0</v>
      </c>
      <c r="H449" s="84">
        <f t="shared" ref="H449:I449" si="125">H450</f>
        <v>0</v>
      </c>
      <c r="I449" s="84">
        <f t="shared" si="125"/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20" s="87" customFormat="1" ht="25.5" hidden="1" x14ac:dyDescent="0.2">
      <c r="A450" s="80" t="s">
        <v>27</v>
      </c>
      <c r="B450" s="133">
        <v>757</v>
      </c>
      <c r="C450" s="82" t="s">
        <v>41</v>
      </c>
      <c r="D450" s="82" t="s">
        <v>16</v>
      </c>
      <c r="E450" s="82" t="s">
        <v>772</v>
      </c>
      <c r="F450" s="82" t="s">
        <v>28</v>
      </c>
      <c r="G450" s="84">
        <f>G451</f>
        <v>0</v>
      </c>
      <c r="H450" s="84">
        <f>H451</f>
        <v>0</v>
      </c>
      <c r="I450" s="84">
        <f>I451</f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</row>
    <row r="451" spans="1:20" s="87" customFormat="1" ht="19.5" hidden="1" customHeight="1" x14ac:dyDescent="0.2">
      <c r="A451" s="80" t="s">
        <v>29</v>
      </c>
      <c r="B451" s="133">
        <v>757</v>
      </c>
      <c r="C451" s="82" t="s">
        <v>41</v>
      </c>
      <c r="D451" s="82" t="s">
        <v>16</v>
      </c>
      <c r="E451" s="82" t="s">
        <v>772</v>
      </c>
      <c r="F451" s="82" t="s">
        <v>30</v>
      </c>
      <c r="G451" s="84"/>
      <c r="H451" s="84">
        <v>0</v>
      </c>
      <c r="I451" s="84"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</row>
    <row r="452" spans="1:20" s="87" customFormat="1" ht="39.75" hidden="1" customHeight="1" x14ac:dyDescent="0.2">
      <c r="A452" s="129" t="s">
        <v>661</v>
      </c>
      <c r="B452" s="133">
        <v>757</v>
      </c>
      <c r="C452" s="82" t="s">
        <v>41</v>
      </c>
      <c r="D452" s="82" t="s">
        <v>16</v>
      </c>
      <c r="E452" s="82" t="s">
        <v>899</v>
      </c>
      <c r="F452" s="133"/>
      <c r="G452" s="83">
        <f>G453</f>
        <v>0</v>
      </c>
      <c r="H452" s="83">
        <f t="shared" ref="H452:I452" si="126">H453</f>
        <v>0</v>
      </c>
      <c r="I452" s="83">
        <f t="shared" si="126"/>
        <v>0</v>
      </c>
      <c r="P452" s="114"/>
      <c r="Q452" s="114"/>
      <c r="R452" s="114"/>
      <c r="S452" s="114"/>
      <c r="T452" s="114"/>
    </row>
    <row r="453" spans="1:20" ht="49.5" hidden="1" customHeight="1" x14ac:dyDescent="0.2">
      <c r="A453" s="80" t="s">
        <v>27</v>
      </c>
      <c r="B453" s="133">
        <v>757</v>
      </c>
      <c r="C453" s="82" t="s">
        <v>41</v>
      </c>
      <c r="D453" s="82" t="s">
        <v>16</v>
      </c>
      <c r="E453" s="82" t="s">
        <v>899</v>
      </c>
      <c r="F453" s="82" t="s">
        <v>28</v>
      </c>
      <c r="G453" s="83">
        <f>G454</f>
        <v>0</v>
      </c>
      <c r="H453" s="83">
        <f>H454</f>
        <v>0</v>
      </c>
      <c r="I453" s="83">
        <f>I454</f>
        <v>0</v>
      </c>
      <c r="J453" s="87"/>
      <c r="K453" s="1"/>
      <c r="L453" s="1"/>
      <c r="M453" s="1"/>
      <c r="N453" s="1"/>
      <c r="O453" s="1"/>
      <c r="P453" s="2"/>
      <c r="Q453" s="2"/>
      <c r="R453" s="2"/>
      <c r="S453" s="2"/>
      <c r="T453" s="2"/>
    </row>
    <row r="454" spans="1:20" hidden="1" x14ac:dyDescent="0.2">
      <c r="A454" s="80" t="s">
        <v>29</v>
      </c>
      <c r="B454" s="133">
        <v>757</v>
      </c>
      <c r="C454" s="82" t="s">
        <v>41</v>
      </c>
      <c r="D454" s="82" t="s">
        <v>16</v>
      </c>
      <c r="E454" s="82" t="s">
        <v>899</v>
      </c>
      <c r="F454" s="82" t="s">
        <v>30</v>
      </c>
      <c r="G454" s="83"/>
      <c r="H454" s="83"/>
      <c r="I454" s="83"/>
      <c r="J454" s="87"/>
      <c r="K454" s="1"/>
      <c r="L454" s="1"/>
      <c r="M454" s="1"/>
      <c r="N454" s="1"/>
      <c r="O454" s="1"/>
      <c r="P454" s="2"/>
      <c r="Q454" s="2"/>
      <c r="R454" s="2"/>
      <c r="S454" s="2"/>
      <c r="T454" s="2"/>
    </row>
    <row r="455" spans="1:20" s="149" customFormat="1" ht="30.75" hidden="1" customHeight="1" x14ac:dyDescent="0.2">
      <c r="A455" s="125" t="s">
        <v>253</v>
      </c>
      <c r="B455" s="133">
        <v>757</v>
      </c>
      <c r="C455" s="82" t="s">
        <v>41</v>
      </c>
      <c r="D455" s="82" t="s">
        <v>16</v>
      </c>
      <c r="E455" s="82" t="s">
        <v>501</v>
      </c>
      <c r="F455" s="82"/>
      <c r="G455" s="84">
        <f>G456</f>
        <v>0</v>
      </c>
      <c r="H455" s="240">
        <v>0</v>
      </c>
      <c r="I455" s="240">
        <v>0</v>
      </c>
      <c r="J455" s="173"/>
      <c r="K455" s="186"/>
      <c r="L455" s="186"/>
      <c r="M455" s="186"/>
      <c r="N455" s="186"/>
      <c r="O455" s="186"/>
      <c r="P455" s="186"/>
      <c r="Q455" s="186"/>
      <c r="R455" s="186"/>
    </row>
    <row r="456" spans="1:20" ht="30.75" hidden="1" customHeight="1" x14ac:dyDescent="0.2">
      <c r="A456" s="80" t="s">
        <v>253</v>
      </c>
      <c r="B456" s="133">
        <v>757</v>
      </c>
      <c r="C456" s="82" t="s">
        <v>41</v>
      </c>
      <c r="D456" s="82" t="s">
        <v>16</v>
      </c>
      <c r="E456" s="82" t="s">
        <v>502</v>
      </c>
      <c r="F456" s="82"/>
      <c r="G456" s="84">
        <f>G463</f>
        <v>0</v>
      </c>
      <c r="H456" s="84">
        <v>0</v>
      </c>
      <c r="I456" s="84">
        <v>0</v>
      </c>
      <c r="J456" s="159"/>
    </row>
    <row r="457" spans="1:20" ht="30.75" hidden="1" customHeight="1" x14ac:dyDescent="0.2">
      <c r="A457" s="80" t="s">
        <v>33</v>
      </c>
      <c r="B457" s="81">
        <v>757</v>
      </c>
      <c r="C457" s="82" t="s">
        <v>155</v>
      </c>
      <c r="D457" s="82" t="s">
        <v>25</v>
      </c>
      <c r="E457" s="82" t="s">
        <v>502</v>
      </c>
      <c r="F457" s="82" t="s">
        <v>34</v>
      </c>
      <c r="G457" s="84">
        <f>G458</f>
        <v>0</v>
      </c>
      <c r="H457" s="84">
        <v>0</v>
      </c>
      <c r="I457" s="84">
        <v>0</v>
      </c>
      <c r="J457" s="159"/>
    </row>
    <row r="458" spans="1:20" ht="30.75" hidden="1" customHeight="1" x14ac:dyDescent="0.2">
      <c r="A458" s="80" t="s">
        <v>35</v>
      </c>
      <c r="B458" s="81">
        <v>757</v>
      </c>
      <c r="C458" s="82" t="s">
        <v>155</v>
      </c>
      <c r="D458" s="82" t="s">
        <v>25</v>
      </c>
      <c r="E458" s="82" t="s">
        <v>502</v>
      </c>
      <c r="F458" s="82" t="s">
        <v>36</v>
      </c>
      <c r="G458" s="84">
        <f>'прил 4'!G1156</f>
        <v>0</v>
      </c>
      <c r="H458" s="84">
        <v>0</v>
      </c>
      <c r="I458" s="84">
        <v>0</v>
      </c>
      <c r="J458" s="159"/>
    </row>
    <row r="459" spans="1:20" ht="23.25" hidden="1" customHeight="1" x14ac:dyDescent="0.2">
      <c r="A459" s="80" t="s">
        <v>133</v>
      </c>
      <c r="B459" s="133">
        <v>757</v>
      </c>
      <c r="C459" s="82" t="s">
        <v>66</v>
      </c>
      <c r="D459" s="82" t="s">
        <v>109</v>
      </c>
      <c r="E459" s="82" t="s">
        <v>502</v>
      </c>
      <c r="F459" s="82" t="s">
        <v>134</v>
      </c>
      <c r="G459" s="84">
        <f>G460</f>
        <v>0</v>
      </c>
      <c r="H459" s="84">
        <v>0</v>
      </c>
      <c r="I459" s="84">
        <v>0</v>
      </c>
      <c r="J459" s="159"/>
    </row>
    <row r="460" spans="1:20" ht="30.75" hidden="1" customHeight="1" x14ac:dyDescent="0.2">
      <c r="A460" s="80" t="s">
        <v>135</v>
      </c>
      <c r="B460" s="133">
        <v>757</v>
      </c>
      <c r="C460" s="82" t="s">
        <v>66</v>
      </c>
      <c r="D460" s="82" t="s">
        <v>109</v>
      </c>
      <c r="E460" s="82" t="s">
        <v>502</v>
      </c>
      <c r="F460" s="82" t="s">
        <v>136</v>
      </c>
      <c r="G460" s="84"/>
      <c r="H460" s="84">
        <v>0</v>
      </c>
      <c r="I460" s="84">
        <v>0</v>
      </c>
      <c r="J460" s="159"/>
    </row>
    <row r="461" spans="1:20" ht="21.75" hidden="1" customHeight="1" x14ac:dyDescent="0.2">
      <c r="A461" s="80" t="s">
        <v>140</v>
      </c>
      <c r="B461" s="133">
        <v>757</v>
      </c>
      <c r="C461" s="82" t="s">
        <v>155</v>
      </c>
      <c r="D461" s="82" t="s">
        <v>66</v>
      </c>
      <c r="E461" s="82" t="s">
        <v>502</v>
      </c>
      <c r="F461" s="82" t="s">
        <v>141</v>
      </c>
      <c r="G461" s="84">
        <f>G462</f>
        <v>0</v>
      </c>
      <c r="H461" s="84">
        <v>0</v>
      </c>
      <c r="I461" s="84">
        <v>0</v>
      </c>
      <c r="J461" s="159"/>
    </row>
    <row r="462" spans="1:20" ht="22.5" hidden="1" customHeight="1" x14ac:dyDescent="0.2">
      <c r="A462" s="80" t="s">
        <v>160</v>
      </c>
      <c r="B462" s="133">
        <v>757</v>
      </c>
      <c r="C462" s="82" t="s">
        <v>155</v>
      </c>
      <c r="D462" s="82" t="s">
        <v>66</v>
      </c>
      <c r="E462" s="82" t="s">
        <v>502</v>
      </c>
      <c r="F462" s="82" t="s">
        <v>161</v>
      </c>
      <c r="G462" s="84"/>
      <c r="H462" s="84">
        <v>0</v>
      </c>
      <c r="I462" s="84">
        <v>0</v>
      </c>
      <c r="J462" s="159"/>
    </row>
    <row r="463" spans="1:20" ht="25.5" hidden="1" x14ac:dyDescent="0.2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502</v>
      </c>
      <c r="F463" s="82" t="s">
        <v>28</v>
      </c>
      <c r="G463" s="83">
        <f t="shared" ref="G463:I463" si="127">G464</f>
        <v>0</v>
      </c>
      <c r="H463" s="83">
        <f t="shared" si="127"/>
        <v>0</v>
      </c>
      <c r="I463" s="83">
        <f t="shared" si="127"/>
        <v>0</v>
      </c>
      <c r="J463" s="160"/>
    </row>
    <row r="464" spans="1:20" hidden="1" x14ac:dyDescent="0.2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502</v>
      </c>
      <c r="F464" s="82" t="s">
        <v>30</v>
      </c>
      <c r="G464" s="83"/>
      <c r="H464" s="83"/>
      <c r="I464" s="83"/>
      <c r="J464" s="160"/>
    </row>
    <row r="465" spans="1:18" s="153" customFormat="1" ht="34.5" hidden="1" customHeight="1" x14ac:dyDescent="0.2">
      <c r="A465" s="125" t="s">
        <v>151</v>
      </c>
      <c r="B465" s="133">
        <v>757</v>
      </c>
      <c r="C465" s="82" t="s">
        <v>41</v>
      </c>
      <c r="D465" s="82" t="s">
        <v>16</v>
      </c>
      <c r="E465" s="82" t="s">
        <v>216</v>
      </c>
      <c r="F465" s="152"/>
      <c r="G465" s="84">
        <f>G466</f>
        <v>0</v>
      </c>
      <c r="H465" s="84">
        <f t="shared" ref="H465:I466" si="128">H466</f>
        <v>0</v>
      </c>
      <c r="I465" s="84">
        <f t="shared" si="128"/>
        <v>0</v>
      </c>
      <c r="J465" s="159"/>
      <c r="K465" s="190"/>
      <c r="L465" s="184"/>
      <c r="M465" s="184"/>
      <c r="N465" s="184"/>
      <c r="O465" s="184"/>
      <c r="P465" s="184"/>
      <c r="Q465" s="184"/>
      <c r="R465" s="184"/>
    </row>
    <row r="466" spans="1:18" s="87" customFormat="1" ht="25.5" hidden="1" x14ac:dyDescent="0.2">
      <c r="A466" s="125" t="s">
        <v>151</v>
      </c>
      <c r="B466" s="133">
        <v>757</v>
      </c>
      <c r="C466" s="82" t="s">
        <v>41</v>
      </c>
      <c r="D466" s="82" t="s">
        <v>16</v>
      </c>
      <c r="E466" s="82" t="s">
        <v>254</v>
      </c>
      <c r="F466" s="133"/>
      <c r="G466" s="84">
        <f>G467</f>
        <v>0</v>
      </c>
      <c r="H466" s="84">
        <f t="shared" si="128"/>
        <v>0</v>
      </c>
      <c r="I466" s="84">
        <f t="shared" si="128"/>
        <v>0</v>
      </c>
      <c r="J466" s="159"/>
      <c r="K466" s="189"/>
      <c r="L466" s="166"/>
      <c r="M466" s="166"/>
      <c r="N466" s="166"/>
      <c r="O466" s="166"/>
      <c r="P466" s="166"/>
      <c r="Q466" s="166"/>
      <c r="R466" s="166"/>
    </row>
    <row r="467" spans="1:18" ht="24" hidden="1" customHeight="1" x14ac:dyDescent="0.2">
      <c r="A467" s="80" t="s">
        <v>27</v>
      </c>
      <c r="B467" s="133">
        <v>757</v>
      </c>
      <c r="C467" s="82" t="s">
        <v>41</v>
      </c>
      <c r="D467" s="82" t="s">
        <v>16</v>
      </c>
      <c r="E467" s="82" t="s">
        <v>254</v>
      </c>
      <c r="F467" s="82" t="s">
        <v>28</v>
      </c>
      <c r="G467" s="84">
        <f>G468</f>
        <v>0</v>
      </c>
      <c r="H467" s="84">
        <f>H468</f>
        <v>0</v>
      </c>
      <c r="I467" s="84">
        <f>I468</f>
        <v>0</v>
      </c>
      <c r="J467" s="159"/>
    </row>
    <row r="468" spans="1:18" ht="18" hidden="1" customHeight="1" x14ac:dyDescent="0.2">
      <c r="A468" s="80" t="s">
        <v>29</v>
      </c>
      <c r="B468" s="133">
        <v>757</v>
      </c>
      <c r="C468" s="82" t="s">
        <v>41</v>
      </c>
      <c r="D468" s="82" t="s">
        <v>16</v>
      </c>
      <c r="E468" s="82" t="s">
        <v>254</v>
      </c>
      <c r="F468" s="82" t="s">
        <v>30</v>
      </c>
      <c r="G468" s="84"/>
      <c r="H468" s="84"/>
      <c r="I468" s="84"/>
      <c r="J468" s="159"/>
    </row>
    <row r="469" spans="1:18" s="3" customFormat="1" ht="25.5" hidden="1" x14ac:dyDescent="0.2">
      <c r="A469" s="80" t="s">
        <v>967</v>
      </c>
      <c r="B469" s="133">
        <v>757</v>
      </c>
      <c r="C469" s="82" t="s">
        <v>41</v>
      </c>
      <c r="D469" s="82" t="s">
        <v>16</v>
      </c>
      <c r="E469" s="82" t="s">
        <v>982</v>
      </c>
      <c r="F469" s="82"/>
      <c r="G469" s="84">
        <f t="shared" ref="G469:I470" si="129">G470</f>
        <v>0</v>
      </c>
      <c r="H469" s="84">
        <f t="shared" si="129"/>
        <v>0</v>
      </c>
      <c r="I469" s="84">
        <f t="shared" si="129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18" s="3" customFormat="1" ht="25.5" hidden="1" x14ac:dyDescent="0.2">
      <c r="A470" s="80" t="s">
        <v>27</v>
      </c>
      <c r="B470" s="133">
        <v>757</v>
      </c>
      <c r="C470" s="82" t="s">
        <v>41</v>
      </c>
      <c r="D470" s="82" t="s">
        <v>16</v>
      </c>
      <c r="E470" s="82" t="s">
        <v>982</v>
      </c>
      <c r="F470" s="82" t="s">
        <v>28</v>
      </c>
      <c r="G470" s="84">
        <f t="shared" si="129"/>
        <v>0</v>
      </c>
      <c r="H470" s="84">
        <f t="shared" si="129"/>
        <v>0</v>
      </c>
      <c r="I470" s="84">
        <f t="shared" si="129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18" s="3" customFormat="1" hidden="1" x14ac:dyDescent="0.2">
      <c r="A471" s="80" t="s">
        <v>29</v>
      </c>
      <c r="B471" s="133">
        <v>757</v>
      </c>
      <c r="C471" s="82" t="s">
        <v>41</v>
      </c>
      <c r="D471" s="82" t="s">
        <v>16</v>
      </c>
      <c r="E471" s="82" t="s">
        <v>982</v>
      </c>
      <c r="F471" s="82" t="s">
        <v>30</v>
      </c>
      <c r="G471" s="84"/>
      <c r="H471" s="84">
        <v>0</v>
      </c>
      <c r="I471" s="84">
        <v>0</v>
      </c>
      <c r="J471" s="159">
        <f>G471+G126</f>
        <v>0</v>
      </c>
      <c r="K471" s="179"/>
      <c r="L471" s="179"/>
      <c r="M471" s="179"/>
      <c r="N471" s="179"/>
      <c r="O471" s="179"/>
      <c r="P471" s="179"/>
      <c r="Q471" s="179"/>
      <c r="R471" s="179"/>
    </row>
    <row r="472" spans="1:18" ht="34.9" hidden="1" customHeight="1" x14ac:dyDescent="0.2">
      <c r="A472" s="125" t="s">
        <v>151</v>
      </c>
      <c r="B472" s="133">
        <v>757</v>
      </c>
      <c r="C472" s="82" t="s">
        <v>41</v>
      </c>
      <c r="D472" s="82" t="s">
        <v>16</v>
      </c>
      <c r="E472" s="82" t="s">
        <v>216</v>
      </c>
      <c r="F472" s="152"/>
      <c r="G472" s="84">
        <f>G473</f>
        <v>0</v>
      </c>
      <c r="H472" s="84"/>
      <c r="I472" s="84"/>
      <c r="J472" s="159"/>
    </row>
    <row r="473" spans="1:18" ht="30.6" hidden="1" customHeight="1" x14ac:dyDescent="0.2">
      <c r="A473" s="80" t="s">
        <v>27</v>
      </c>
      <c r="B473" s="133">
        <v>757</v>
      </c>
      <c r="C473" s="82" t="s">
        <v>41</v>
      </c>
      <c r="D473" s="82" t="s">
        <v>16</v>
      </c>
      <c r="E473" s="82" t="s">
        <v>254</v>
      </c>
      <c r="F473" s="133"/>
      <c r="G473" s="84">
        <f>G474</f>
        <v>0</v>
      </c>
      <c r="H473" s="84"/>
      <c r="I473" s="84"/>
      <c r="J473" s="159"/>
    </row>
    <row r="474" spans="1:18" ht="18" hidden="1" customHeight="1" x14ac:dyDescent="0.2">
      <c r="A474" s="80" t="s">
        <v>29</v>
      </c>
      <c r="B474" s="133">
        <v>757</v>
      </c>
      <c r="C474" s="82" t="s">
        <v>41</v>
      </c>
      <c r="D474" s="82" t="s">
        <v>16</v>
      </c>
      <c r="E474" s="82" t="s">
        <v>254</v>
      </c>
      <c r="F474" s="82" t="s">
        <v>30</v>
      </c>
      <c r="G474" s="84"/>
      <c r="H474" s="84"/>
      <c r="I474" s="84"/>
      <c r="J474" s="159"/>
    </row>
    <row r="475" spans="1:18" s="87" customFormat="1" ht="42" hidden="1" customHeight="1" x14ac:dyDescent="0.2">
      <c r="A475" s="80"/>
      <c r="B475" s="133"/>
      <c r="C475" s="82"/>
      <c r="D475" s="82"/>
      <c r="E475" s="82"/>
      <c r="F475" s="82"/>
      <c r="G475" s="70"/>
      <c r="H475" s="84"/>
      <c r="I475" s="84"/>
      <c r="J475" s="159"/>
      <c r="K475" s="166"/>
      <c r="L475" s="166"/>
      <c r="M475" s="166"/>
      <c r="N475" s="166"/>
      <c r="O475" s="166"/>
      <c r="P475" s="166"/>
      <c r="Q475" s="166"/>
      <c r="R475" s="166"/>
    </row>
    <row r="476" spans="1:18" s="87" customFormat="1" hidden="1" x14ac:dyDescent="0.2">
      <c r="A476" s="80"/>
      <c r="B476" s="133"/>
      <c r="C476" s="82"/>
      <c r="D476" s="82"/>
      <c r="E476" s="82"/>
      <c r="F476" s="82"/>
      <c r="G476" s="70"/>
      <c r="H476" s="84"/>
      <c r="I476" s="84"/>
      <c r="J476" s="159"/>
      <c r="K476" s="166"/>
      <c r="L476" s="166"/>
      <c r="M476" s="166"/>
      <c r="N476" s="166"/>
      <c r="O476" s="166"/>
      <c r="P476" s="166"/>
      <c r="Q476" s="166"/>
      <c r="R476" s="166"/>
    </row>
    <row r="477" spans="1:18" s="87" customFormat="1" ht="19.5" hidden="1" customHeight="1" x14ac:dyDescent="0.2">
      <c r="A477" s="80"/>
      <c r="B477" s="133"/>
      <c r="C477" s="82"/>
      <c r="D477" s="82"/>
      <c r="E477" s="82"/>
      <c r="F477" s="82"/>
      <c r="G477" s="70"/>
      <c r="H477" s="84"/>
      <c r="I477" s="84"/>
      <c r="J477" s="159"/>
      <c r="K477" s="166"/>
      <c r="L477" s="166"/>
      <c r="M477" s="166"/>
      <c r="N477" s="166"/>
      <c r="O477" s="166"/>
      <c r="P477" s="166"/>
      <c r="Q477" s="166"/>
      <c r="R477" s="166"/>
    </row>
    <row r="478" spans="1:18" s="3" customFormat="1" ht="76.5" x14ac:dyDescent="0.2">
      <c r="A478" s="16" t="s">
        <v>1408</v>
      </c>
      <c r="B478" s="133">
        <v>757</v>
      </c>
      <c r="C478" s="82" t="s">
        <v>41</v>
      </c>
      <c r="D478" s="82" t="s">
        <v>16</v>
      </c>
      <c r="E478" s="82" t="s">
        <v>1375</v>
      </c>
      <c r="F478" s="82"/>
      <c r="G478" s="84">
        <f t="shared" ref="G478:I479" si="130">G479</f>
        <v>500000</v>
      </c>
      <c r="H478" s="84">
        <f t="shared" si="130"/>
        <v>0</v>
      </c>
      <c r="I478" s="84">
        <f t="shared" si="130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5.5" x14ac:dyDescent="0.2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1375</v>
      </c>
      <c r="F479" s="82" t="s">
        <v>28</v>
      </c>
      <c r="G479" s="84">
        <f t="shared" si="130"/>
        <v>500000</v>
      </c>
      <c r="H479" s="84">
        <f t="shared" si="130"/>
        <v>0</v>
      </c>
      <c r="I479" s="84">
        <f t="shared" si="130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x14ac:dyDescent="0.2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1375</v>
      </c>
      <c r="F480" s="82" t="s">
        <v>30</v>
      </c>
      <c r="G480" s="84">
        <v>500000</v>
      </c>
      <c r="H480" s="84">
        <v>0</v>
      </c>
      <c r="I480" s="84">
        <v>0</v>
      </c>
      <c r="J480" s="159">
        <f>G480+G138</f>
        <v>500000</v>
      </c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67.150000000000006" customHeight="1" x14ac:dyDescent="0.2">
      <c r="A481" s="80" t="s">
        <v>1582</v>
      </c>
      <c r="B481" s="133">
        <v>757</v>
      </c>
      <c r="C481" s="82" t="s">
        <v>41</v>
      </c>
      <c r="D481" s="82" t="s">
        <v>16</v>
      </c>
      <c r="E481" s="82" t="s">
        <v>1581</v>
      </c>
      <c r="F481" s="82"/>
      <c r="G481" s="84">
        <f t="shared" ref="G481:I482" si="131">G482</f>
        <v>1831870</v>
      </c>
      <c r="H481" s="84">
        <f t="shared" si="131"/>
        <v>0</v>
      </c>
      <c r="I481" s="84">
        <f t="shared" si="131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25.5" x14ac:dyDescent="0.2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1581</v>
      </c>
      <c r="F482" s="82" t="s">
        <v>28</v>
      </c>
      <c r="G482" s="84">
        <f t="shared" si="131"/>
        <v>1831870</v>
      </c>
      <c r="H482" s="84">
        <f t="shared" si="131"/>
        <v>0</v>
      </c>
      <c r="I482" s="84">
        <f t="shared" si="131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t="15" customHeight="1" x14ac:dyDescent="0.2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1581</v>
      </c>
      <c r="F483" s="82" t="s">
        <v>30</v>
      </c>
      <c r="G483" s="84">
        <v>1831870</v>
      </c>
      <c r="H483" s="84">
        <v>0</v>
      </c>
      <c r="I483" s="84">
        <v>0</v>
      </c>
      <c r="J483" s="159">
        <f>G483+G141</f>
        <v>4187571.28</v>
      </c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76.5" x14ac:dyDescent="0.2">
      <c r="A484" s="80" t="s">
        <v>1431</v>
      </c>
      <c r="B484" s="133">
        <v>757</v>
      </c>
      <c r="C484" s="82" t="s">
        <v>41</v>
      </c>
      <c r="D484" s="82" t="s">
        <v>16</v>
      </c>
      <c r="E484" s="82" t="s">
        <v>1376</v>
      </c>
      <c r="F484" s="82"/>
      <c r="G484" s="84">
        <f t="shared" ref="G484:I485" si="132">G485</f>
        <v>2000000</v>
      </c>
      <c r="H484" s="84">
        <f t="shared" si="132"/>
        <v>0</v>
      </c>
      <c r="I484" s="84">
        <f t="shared" si="132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25.5" x14ac:dyDescent="0.2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1376</v>
      </c>
      <c r="F485" s="82" t="s">
        <v>28</v>
      </c>
      <c r="G485" s="84">
        <f t="shared" si="132"/>
        <v>2000000</v>
      </c>
      <c r="H485" s="84">
        <f t="shared" si="132"/>
        <v>0</v>
      </c>
      <c r="I485" s="84">
        <f t="shared" si="132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x14ac:dyDescent="0.2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1376</v>
      </c>
      <c r="F486" s="82" t="s">
        <v>30</v>
      </c>
      <c r="G486" s="84">
        <v>2000000</v>
      </c>
      <c r="H486" s="84">
        <v>0</v>
      </c>
      <c r="I486" s="84">
        <v>0</v>
      </c>
      <c r="J486" s="159">
        <f>G486+G144</f>
        <v>2000000</v>
      </c>
      <c r="K486" s="179"/>
      <c r="L486" s="179"/>
      <c r="M486" s="179"/>
      <c r="N486" s="179"/>
      <c r="O486" s="179"/>
      <c r="P486" s="179"/>
      <c r="Q486" s="179"/>
      <c r="R486" s="179"/>
    </row>
    <row r="487" spans="1:20" s="3" customFormat="1" ht="89.25" hidden="1" x14ac:dyDescent="0.2">
      <c r="A487" s="80" t="s">
        <v>1378</v>
      </c>
      <c r="B487" s="133">
        <v>757</v>
      </c>
      <c r="C487" s="82" t="s">
        <v>41</v>
      </c>
      <c r="D487" s="82" t="s">
        <v>16</v>
      </c>
      <c r="E487" s="82" t="s">
        <v>1377</v>
      </c>
      <c r="F487" s="82"/>
      <c r="G487" s="84">
        <f t="shared" ref="G487:I491" si="133">G488</f>
        <v>0</v>
      </c>
      <c r="H487" s="84">
        <f t="shared" si="133"/>
        <v>0</v>
      </c>
      <c r="I487" s="84">
        <f t="shared" si="133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20" s="3" customFormat="1" ht="25.5" hidden="1" x14ac:dyDescent="0.2">
      <c r="A488" s="80" t="s">
        <v>27</v>
      </c>
      <c r="B488" s="133">
        <v>757</v>
      </c>
      <c r="C488" s="82" t="s">
        <v>41</v>
      </c>
      <c r="D488" s="82" t="s">
        <v>16</v>
      </c>
      <c r="E488" s="82" t="s">
        <v>1377</v>
      </c>
      <c r="F488" s="82" t="s">
        <v>28</v>
      </c>
      <c r="G488" s="84">
        <f t="shared" si="133"/>
        <v>0</v>
      </c>
      <c r="H488" s="84">
        <f t="shared" si="133"/>
        <v>0</v>
      </c>
      <c r="I488" s="84">
        <f t="shared" si="133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20" s="3" customFormat="1" hidden="1" x14ac:dyDescent="0.2">
      <c r="A489" s="80" t="s">
        <v>29</v>
      </c>
      <c r="B489" s="133">
        <v>757</v>
      </c>
      <c r="C489" s="82" t="s">
        <v>41</v>
      </c>
      <c r="D489" s="82" t="s">
        <v>16</v>
      </c>
      <c r="E489" s="82" t="s">
        <v>1377</v>
      </c>
      <c r="F489" s="82" t="s">
        <v>30</v>
      </c>
      <c r="G489" s="84"/>
      <c r="H489" s="84"/>
      <c r="I489" s="84"/>
      <c r="J489" s="159">
        <f>G489+G147</f>
        <v>0</v>
      </c>
      <c r="K489" s="179"/>
      <c r="L489" s="179"/>
      <c r="M489" s="179"/>
      <c r="N489" s="179"/>
      <c r="O489" s="179"/>
      <c r="P489" s="179"/>
      <c r="Q489" s="179"/>
      <c r="R489" s="179"/>
    </row>
    <row r="490" spans="1:20" s="3" customFormat="1" ht="84.6" hidden="1" customHeight="1" x14ac:dyDescent="0.2">
      <c r="A490" s="80" t="s">
        <v>1410</v>
      </c>
      <c r="B490" s="133">
        <v>757</v>
      </c>
      <c r="C490" s="82" t="s">
        <v>41</v>
      </c>
      <c r="D490" s="82" t="s">
        <v>16</v>
      </c>
      <c r="E490" s="82" t="s">
        <v>1386</v>
      </c>
      <c r="F490" s="82"/>
      <c r="G490" s="84">
        <f t="shared" si="133"/>
        <v>0</v>
      </c>
      <c r="H490" s="84">
        <f t="shared" si="133"/>
        <v>0</v>
      </c>
      <c r="I490" s="84">
        <f t="shared" si="133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20" s="3" customFormat="1" ht="27.6" hidden="1" customHeight="1" x14ac:dyDescent="0.2">
      <c r="A491" s="80" t="s">
        <v>27</v>
      </c>
      <c r="B491" s="133">
        <v>757</v>
      </c>
      <c r="C491" s="82" t="s">
        <v>41</v>
      </c>
      <c r="D491" s="82" t="s">
        <v>16</v>
      </c>
      <c r="E491" s="82" t="s">
        <v>1386</v>
      </c>
      <c r="F491" s="82" t="s">
        <v>28</v>
      </c>
      <c r="G491" s="84">
        <f t="shared" si="133"/>
        <v>0</v>
      </c>
      <c r="H491" s="84">
        <f t="shared" si="133"/>
        <v>0</v>
      </c>
      <c r="I491" s="84">
        <f t="shared" si="133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20" s="3" customFormat="1" ht="22.15" hidden="1" customHeight="1" x14ac:dyDescent="0.2">
      <c r="A492" s="80" t="s">
        <v>29</v>
      </c>
      <c r="B492" s="133">
        <v>757</v>
      </c>
      <c r="C492" s="82" t="s">
        <v>41</v>
      </c>
      <c r="D492" s="82" t="s">
        <v>16</v>
      </c>
      <c r="E492" s="82" t="s">
        <v>1386</v>
      </c>
      <c r="F492" s="82" t="s">
        <v>30</v>
      </c>
      <c r="G492" s="84"/>
      <c r="H492" s="84">
        <v>0</v>
      </c>
      <c r="I492" s="84">
        <v>0</v>
      </c>
      <c r="J492" s="159">
        <f>G492+G150</f>
        <v>0</v>
      </c>
      <c r="K492" s="179"/>
      <c r="L492" s="179"/>
      <c r="M492" s="179"/>
      <c r="N492" s="179"/>
      <c r="O492" s="179"/>
      <c r="P492" s="179"/>
      <c r="Q492" s="179"/>
      <c r="R492" s="179"/>
    </row>
    <row r="493" spans="1:20" s="134" customFormat="1" ht="26.25" hidden="1" customHeight="1" x14ac:dyDescent="0.2">
      <c r="A493" s="80" t="s">
        <v>146</v>
      </c>
      <c r="B493" s="133">
        <v>757</v>
      </c>
      <c r="C493" s="82" t="s">
        <v>41</v>
      </c>
      <c r="D493" s="82" t="s">
        <v>16</v>
      </c>
      <c r="E493" s="131" t="s">
        <v>192</v>
      </c>
      <c r="F493" s="82"/>
      <c r="G493" s="84">
        <f>G497</f>
        <v>0</v>
      </c>
      <c r="H493" s="84">
        <f t="shared" ref="H493:I493" si="134">H497</f>
        <v>0</v>
      </c>
      <c r="I493" s="84">
        <f t="shared" si="134"/>
        <v>0</v>
      </c>
      <c r="J493" s="136">
        <v>1487719</v>
      </c>
      <c r="P493" s="136"/>
      <c r="Q493" s="136"/>
      <c r="R493" s="136"/>
      <c r="S493" s="136"/>
      <c r="T493" s="136"/>
    </row>
    <row r="494" spans="1:20" s="113" customFormat="1" ht="51.75" hidden="1" customHeight="1" x14ac:dyDescent="0.2">
      <c r="A494" s="80" t="s">
        <v>565</v>
      </c>
      <c r="B494" s="133">
        <v>757</v>
      </c>
      <c r="C494" s="82" t="s">
        <v>41</v>
      </c>
      <c r="D494" s="82" t="s">
        <v>16</v>
      </c>
      <c r="E494" s="82" t="s">
        <v>566</v>
      </c>
      <c r="F494" s="82"/>
      <c r="G494" s="84">
        <f t="shared" ref="G494:I495" si="135">G495</f>
        <v>0</v>
      </c>
      <c r="H494" s="84">
        <f t="shared" si="135"/>
        <v>0</v>
      </c>
      <c r="I494" s="84">
        <f t="shared" si="135"/>
        <v>0</v>
      </c>
      <c r="J494" s="112"/>
      <c r="P494" s="112"/>
      <c r="Q494" s="112"/>
      <c r="R494" s="112"/>
      <c r="S494" s="112"/>
      <c r="T494" s="112"/>
    </row>
    <row r="495" spans="1:20" s="113" customFormat="1" ht="26.25" hidden="1" customHeight="1" x14ac:dyDescent="0.2">
      <c r="A495" s="80" t="s">
        <v>297</v>
      </c>
      <c r="B495" s="133">
        <v>757</v>
      </c>
      <c r="C495" s="82" t="s">
        <v>41</v>
      </c>
      <c r="D495" s="82" t="s">
        <v>16</v>
      </c>
      <c r="E495" s="82" t="s">
        <v>566</v>
      </c>
      <c r="F495" s="82" t="s">
        <v>34</v>
      </c>
      <c r="G495" s="84">
        <f t="shared" si="135"/>
        <v>0</v>
      </c>
      <c r="H495" s="84">
        <f t="shared" si="135"/>
        <v>0</v>
      </c>
      <c r="I495" s="84">
        <f t="shared" si="135"/>
        <v>0</v>
      </c>
      <c r="J495" s="112"/>
      <c r="P495" s="112"/>
      <c r="Q495" s="112"/>
      <c r="R495" s="112"/>
      <c r="S495" s="112"/>
      <c r="T495" s="112"/>
    </row>
    <row r="496" spans="1:20" s="113" customFormat="1" ht="26.25" hidden="1" customHeight="1" x14ac:dyDescent="0.2">
      <c r="A496" s="80" t="s">
        <v>35</v>
      </c>
      <c r="B496" s="133">
        <v>757</v>
      </c>
      <c r="C496" s="82" t="s">
        <v>41</v>
      </c>
      <c r="D496" s="82" t="s">
        <v>16</v>
      </c>
      <c r="E496" s="82" t="s">
        <v>566</v>
      </c>
      <c r="F496" s="82" t="s">
        <v>36</v>
      </c>
      <c r="G496" s="84">
        <f>'прил 4'!G109</f>
        <v>0</v>
      </c>
      <c r="H496" s="84"/>
      <c r="I496" s="84"/>
      <c r="J496" s="112"/>
      <c r="P496" s="112"/>
      <c r="Q496" s="112"/>
      <c r="R496" s="112"/>
      <c r="S496" s="112"/>
      <c r="T496" s="112"/>
    </row>
    <row r="497" spans="1:20" ht="39" hidden="1" customHeight="1" x14ac:dyDescent="0.2">
      <c r="A497" s="16" t="s">
        <v>1140</v>
      </c>
      <c r="B497" s="133">
        <v>757</v>
      </c>
      <c r="C497" s="82" t="s">
        <v>41</v>
      </c>
      <c r="D497" s="82" t="s">
        <v>16</v>
      </c>
      <c r="E497" s="15" t="s">
        <v>1143</v>
      </c>
      <c r="F497" s="15"/>
      <c r="G497" s="70">
        <f>G500</f>
        <v>0</v>
      </c>
      <c r="H497" s="70">
        <f t="shared" ref="H497:I497" si="136">H498+H500</f>
        <v>0</v>
      </c>
      <c r="I497" s="70">
        <f t="shared" si="136"/>
        <v>0</v>
      </c>
      <c r="J497" s="2"/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spans="1:20" ht="29.25" hidden="1" customHeight="1" x14ac:dyDescent="0.2">
      <c r="A498" s="16" t="s">
        <v>297</v>
      </c>
      <c r="B498" s="133">
        <v>757</v>
      </c>
      <c r="C498" s="82" t="s">
        <v>41</v>
      </c>
      <c r="D498" s="82" t="s">
        <v>16</v>
      </c>
      <c r="E498" s="15" t="s">
        <v>193</v>
      </c>
      <c r="F498" s="15" t="s">
        <v>34</v>
      </c>
      <c r="G498" s="70">
        <f>G499</f>
        <v>35000</v>
      </c>
      <c r="H498" s="70"/>
      <c r="I498" s="70"/>
      <c r="J498" s="2"/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spans="1:20" ht="36.75" hidden="1" customHeight="1" x14ac:dyDescent="0.2">
      <c r="A499" s="16" t="s">
        <v>35</v>
      </c>
      <c r="B499" s="133">
        <v>757</v>
      </c>
      <c r="C499" s="82" t="s">
        <v>41</v>
      </c>
      <c r="D499" s="82" t="s">
        <v>16</v>
      </c>
      <c r="E499" s="15" t="s">
        <v>193</v>
      </c>
      <c r="F499" s="15" t="s">
        <v>36</v>
      </c>
      <c r="G499" s="70">
        <f>'прил 4'!G1618</f>
        <v>35000</v>
      </c>
      <c r="H499" s="70"/>
      <c r="I499" s="70"/>
      <c r="J499" s="2"/>
      <c r="K499" s="1"/>
      <c r="L499" s="1"/>
      <c r="M499" s="1"/>
      <c r="N499" s="1"/>
      <c r="O499" s="1"/>
      <c r="P499" s="2"/>
      <c r="Q499" s="2"/>
      <c r="R499" s="2"/>
      <c r="S499" s="2"/>
      <c r="T499" s="2"/>
    </row>
    <row r="500" spans="1:20" ht="25.5" hidden="1" x14ac:dyDescent="0.2">
      <c r="A500" s="80" t="s">
        <v>27</v>
      </c>
      <c r="B500" s="133">
        <v>757</v>
      </c>
      <c r="C500" s="82" t="s">
        <v>41</v>
      </c>
      <c r="D500" s="82" t="s">
        <v>16</v>
      </c>
      <c r="E500" s="15" t="s">
        <v>1143</v>
      </c>
      <c r="F500" s="15" t="s">
        <v>28</v>
      </c>
      <c r="G500" s="70">
        <f>G501+G502</f>
        <v>0</v>
      </c>
      <c r="H500" s="70">
        <v>0</v>
      </c>
      <c r="I500" s="70">
        <v>0</v>
      </c>
      <c r="J500" s="2"/>
      <c r="K500" s="1"/>
      <c r="L500" s="1"/>
      <c r="M500" s="1"/>
      <c r="N500" s="1"/>
      <c r="O500" s="1"/>
      <c r="P500" s="2"/>
      <c r="Q500" s="2"/>
      <c r="R500" s="2"/>
      <c r="S500" s="2"/>
      <c r="T500" s="2"/>
    </row>
    <row r="501" spans="1:20" ht="18.75" hidden="1" customHeight="1" x14ac:dyDescent="0.2">
      <c r="A501" s="80" t="s">
        <v>29</v>
      </c>
      <c r="B501" s="133">
        <v>757</v>
      </c>
      <c r="C501" s="82" t="s">
        <v>41</v>
      </c>
      <c r="D501" s="82" t="s">
        <v>16</v>
      </c>
      <c r="E501" s="15" t="s">
        <v>1143</v>
      </c>
      <c r="F501" s="15" t="s">
        <v>30</v>
      </c>
      <c r="G501" s="70"/>
      <c r="H501" s="70"/>
      <c r="I501" s="70"/>
      <c r="J501" s="2"/>
      <c r="K501" s="1"/>
      <c r="L501" s="1"/>
      <c r="M501" s="1"/>
      <c r="N501" s="1"/>
      <c r="O501" s="1"/>
      <c r="P501" s="2"/>
      <c r="Q501" s="2"/>
      <c r="R501" s="2"/>
      <c r="S501" s="2"/>
      <c r="T501" s="2"/>
    </row>
    <row r="502" spans="1:20" ht="18.75" hidden="1" customHeight="1" x14ac:dyDescent="0.2">
      <c r="A502" s="80" t="s">
        <v>559</v>
      </c>
      <c r="B502" s="133">
        <v>757</v>
      </c>
      <c r="C502" s="82" t="s">
        <v>41</v>
      </c>
      <c r="D502" s="82" t="s">
        <v>16</v>
      </c>
      <c r="E502" s="15" t="s">
        <v>1143</v>
      </c>
      <c r="F502" s="15" t="s">
        <v>558</v>
      </c>
      <c r="G502" s="70"/>
      <c r="H502" s="70"/>
      <c r="I502" s="70"/>
      <c r="J502" s="2"/>
      <c r="K502" s="1"/>
      <c r="L502" s="1"/>
      <c r="M502" s="1"/>
      <c r="N502" s="1"/>
      <c r="O502" s="1"/>
      <c r="P502" s="2"/>
      <c r="Q502" s="2"/>
      <c r="R502" s="2"/>
      <c r="S502" s="2"/>
      <c r="T502" s="2"/>
    </row>
    <row r="503" spans="1:20" s="28" customFormat="1" ht="22.5" customHeight="1" x14ac:dyDescent="0.2">
      <c r="A503" s="121" t="s">
        <v>50</v>
      </c>
      <c r="B503" s="133">
        <v>757</v>
      </c>
      <c r="C503" s="82" t="s">
        <v>41</v>
      </c>
      <c r="D503" s="82" t="s">
        <v>51</v>
      </c>
      <c r="E503" s="82"/>
      <c r="F503" s="82"/>
      <c r="G503" s="91">
        <f t="shared" ref="G503:I504" si="137">G504</f>
        <v>12699509.800000001</v>
      </c>
      <c r="H503" s="91">
        <f t="shared" si="137"/>
        <v>12699509.800000001</v>
      </c>
      <c r="I503" s="91">
        <f t="shared" si="137"/>
        <v>12699509.800000001</v>
      </c>
      <c r="J503" s="174"/>
      <c r="K503" s="184"/>
      <c r="L503" s="184"/>
      <c r="M503" s="184"/>
      <c r="N503" s="190">
        <f>H505</f>
        <v>12699509.800000001</v>
      </c>
      <c r="O503" s="184"/>
      <c r="P503" s="184"/>
      <c r="Q503" s="184"/>
      <c r="R503" s="184"/>
    </row>
    <row r="504" spans="1:20" ht="37.5" customHeight="1" x14ac:dyDescent="0.2">
      <c r="A504" s="16" t="s">
        <v>1030</v>
      </c>
      <c r="B504" s="133">
        <v>757</v>
      </c>
      <c r="C504" s="82" t="s">
        <v>41</v>
      </c>
      <c r="D504" s="82" t="s">
        <v>51</v>
      </c>
      <c r="E504" s="82" t="s">
        <v>175</v>
      </c>
      <c r="F504" s="82"/>
      <c r="G504" s="90">
        <f t="shared" si="137"/>
        <v>12699509.800000001</v>
      </c>
      <c r="H504" s="90">
        <f t="shared" si="137"/>
        <v>12699509.800000001</v>
      </c>
      <c r="I504" s="90">
        <f t="shared" si="137"/>
        <v>12699509.800000001</v>
      </c>
      <c r="J504" s="175"/>
    </row>
    <row r="505" spans="1:20" s="28" customFormat="1" ht="25.5" x14ac:dyDescent="0.2">
      <c r="A505" s="13" t="s">
        <v>1412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/>
      <c r="G505" s="29">
        <f>G506+G508+G510</f>
        <v>12699509.800000001</v>
      </c>
      <c r="H505" s="90">
        <f>H506+H508+H510</f>
        <v>12699509.800000001</v>
      </c>
      <c r="I505" s="90">
        <f>I506+I508+I510</f>
        <v>12699509.800000001</v>
      </c>
      <c r="J505" s="175"/>
      <c r="K505" s="184"/>
      <c r="L505" s="184"/>
      <c r="M505" s="184"/>
      <c r="N505" s="184"/>
      <c r="O505" s="184"/>
      <c r="P505" s="184"/>
      <c r="Q505" s="184"/>
      <c r="R505" s="184"/>
    </row>
    <row r="506" spans="1:20" s="32" customFormat="1" ht="63.75" x14ac:dyDescent="0.2">
      <c r="A506" s="16" t="s">
        <v>52</v>
      </c>
      <c r="B506" s="133">
        <v>757</v>
      </c>
      <c r="C506" s="82" t="s">
        <v>41</v>
      </c>
      <c r="D506" s="82" t="s">
        <v>51</v>
      </c>
      <c r="E506" s="82" t="s">
        <v>186</v>
      </c>
      <c r="F506" s="82" t="s">
        <v>55</v>
      </c>
      <c r="G506" s="70">
        <f>G507</f>
        <v>12298638</v>
      </c>
      <c r="H506" s="84">
        <f>H507</f>
        <v>12298638</v>
      </c>
      <c r="I506" s="84">
        <f>I507</f>
        <v>12298638</v>
      </c>
      <c r="J506" s="159"/>
      <c r="K506" s="183"/>
      <c r="L506" s="183"/>
      <c r="M506" s="183"/>
      <c r="N506" s="185"/>
      <c r="O506" s="183"/>
      <c r="P506" s="183"/>
      <c r="Q506" s="183"/>
      <c r="R506" s="183"/>
    </row>
    <row r="507" spans="1:20" s="32" customFormat="1" ht="25.5" x14ac:dyDescent="0.2">
      <c r="A507" s="16" t="s">
        <v>53</v>
      </c>
      <c r="B507" s="133">
        <v>757</v>
      </c>
      <c r="C507" s="82" t="s">
        <v>41</v>
      </c>
      <c r="D507" s="82" t="s">
        <v>51</v>
      </c>
      <c r="E507" s="82" t="s">
        <v>186</v>
      </c>
      <c r="F507" s="82" t="s">
        <v>56</v>
      </c>
      <c r="G507" s="70">
        <f>12084118+214520</f>
        <v>12298638</v>
      </c>
      <c r="H507" s="84">
        <f>12084118+214520</f>
        <v>12298638</v>
      </c>
      <c r="I507" s="84">
        <f>12084118+214520</f>
        <v>12298638</v>
      </c>
      <c r="J507" s="159"/>
      <c r="K507" s="183"/>
      <c r="L507" s="183"/>
      <c r="M507" s="183"/>
      <c r="N507" s="183"/>
      <c r="O507" s="183"/>
      <c r="P507" s="183"/>
      <c r="Q507" s="183"/>
      <c r="R507" s="183"/>
    </row>
    <row r="508" spans="1:20" s="32" customFormat="1" ht="28.5" customHeight="1" x14ac:dyDescent="0.2">
      <c r="A508" s="16" t="s">
        <v>33</v>
      </c>
      <c r="B508" s="133">
        <v>757</v>
      </c>
      <c r="C508" s="82" t="s">
        <v>41</v>
      </c>
      <c r="D508" s="82" t="s">
        <v>51</v>
      </c>
      <c r="E508" s="82" t="s">
        <v>186</v>
      </c>
      <c r="F508" s="82" t="s">
        <v>34</v>
      </c>
      <c r="G508" s="70">
        <f>G509</f>
        <v>400871.8</v>
      </c>
      <c r="H508" s="84">
        <f>H509</f>
        <v>400871.8</v>
      </c>
      <c r="I508" s="84">
        <f>I509</f>
        <v>400871.8</v>
      </c>
      <c r="J508" s="159"/>
      <c r="K508" s="183"/>
      <c r="L508" s="183"/>
      <c r="M508" s="183"/>
      <c r="N508" s="183"/>
      <c r="O508" s="183"/>
      <c r="P508" s="183"/>
      <c r="Q508" s="183"/>
      <c r="R508" s="183"/>
    </row>
    <row r="509" spans="1:20" s="32" customFormat="1" ht="25.5" x14ac:dyDescent="0.2">
      <c r="A509" s="16" t="s">
        <v>35</v>
      </c>
      <c r="B509" s="133">
        <v>757</v>
      </c>
      <c r="C509" s="82" t="s">
        <v>41</v>
      </c>
      <c r="D509" s="82" t="s">
        <v>51</v>
      </c>
      <c r="E509" s="82" t="s">
        <v>186</v>
      </c>
      <c r="F509" s="82" t="s">
        <v>36</v>
      </c>
      <c r="G509" s="70">
        <f>276871.8+124000</f>
        <v>400871.8</v>
      </c>
      <c r="H509" s="70">
        <f t="shared" ref="H509:I509" si="138">276871.8+124000</f>
        <v>400871.8</v>
      </c>
      <c r="I509" s="70">
        <f t="shared" si="138"/>
        <v>400871.8</v>
      </c>
      <c r="J509" s="159"/>
      <c r="K509" s="183"/>
      <c r="L509" s="183"/>
      <c r="M509" s="183"/>
      <c r="N509" s="183"/>
      <c r="O509" s="183"/>
      <c r="P509" s="183"/>
      <c r="Q509" s="183"/>
      <c r="R509" s="183"/>
    </row>
    <row r="510" spans="1:20" hidden="1" x14ac:dyDescent="0.2">
      <c r="A510" s="16" t="s">
        <v>60</v>
      </c>
      <c r="B510" s="133">
        <v>757</v>
      </c>
      <c r="C510" s="82" t="s">
        <v>41</v>
      </c>
      <c r="D510" s="82" t="s">
        <v>51</v>
      </c>
      <c r="E510" s="82" t="s">
        <v>186</v>
      </c>
      <c r="F510" s="82" t="s">
        <v>61</v>
      </c>
      <c r="G510" s="27">
        <f>G511</f>
        <v>0</v>
      </c>
      <c r="H510" s="91">
        <f>H511</f>
        <v>0</v>
      </c>
      <c r="I510" s="91">
        <f>I511</f>
        <v>0</v>
      </c>
      <c r="J510" s="174"/>
    </row>
    <row r="511" spans="1:20" hidden="1" x14ac:dyDescent="0.2">
      <c r="A511" s="16" t="s">
        <v>62</v>
      </c>
      <c r="B511" s="133">
        <v>757</v>
      </c>
      <c r="C511" s="82" t="s">
        <v>41</v>
      </c>
      <c r="D511" s="82" t="s">
        <v>51</v>
      </c>
      <c r="E511" s="82" t="s">
        <v>186</v>
      </c>
      <c r="F511" s="82" t="s">
        <v>63</v>
      </c>
      <c r="G511" s="27"/>
      <c r="H511" s="91"/>
      <c r="I511" s="91"/>
      <c r="J511" s="174"/>
    </row>
    <row r="512" spans="1:20" ht="33" hidden="1" customHeight="1" x14ac:dyDescent="0.2">
      <c r="A512" s="16" t="s">
        <v>730</v>
      </c>
      <c r="B512" s="133">
        <v>757</v>
      </c>
      <c r="C512" s="82" t="s">
        <v>65</v>
      </c>
      <c r="D512" s="82" t="s">
        <v>51</v>
      </c>
      <c r="E512" s="82" t="s">
        <v>729</v>
      </c>
      <c r="F512" s="82"/>
      <c r="G512" s="70">
        <f t="shared" ref="G512:I513" si="139">G513</f>
        <v>0</v>
      </c>
      <c r="H512" s="84">
        <f t="shared" si="139"/>
        <v>0</v>
      </c>
      <c r="I512" s="84">
        <f t="shared" si="139"/>
        <v>0</v>
      </c>
      <c r="J512" s="159"/>
    </row>
    <row r="513" spans="1:18" ht="33" hidden="1" customHeight="1" x14ac:dyDescent="0.2">
      <c r="A513" s="16" t="s">
        <v>133</v>
      </c>
      <c r="B513" s="133">
        <v>757</v>
      </c>
      <c r="C513" s="82" t="s">
        <v>65</v>
      </c>
      <c r="D513" s="82" t="s">
        <v>51</v>
      </c>
      <c r="E513" s="82" t="s">
        <v>729</v>
      </c>
      <c r="F513" s="82" t="s">
        <v>134</v>
      </c>
      <c r="G513" s="70">
        <f t="shared" si="139"/>
        <v>0</v>
      </c>
      <c r="H513" s="84">
        <f t="shared" si="139"/>
        <v>0</v>
      </c>
      <c r="I513" s="84">
        <f t="shared" si="139"/>
        <v>0</v>
      </c>
      <c r="J513" s="159"/>
    </row>
    <row r="514" spans="1:18" ht="33" hidden="1" customHeight="1" x14ac:dyDescent="0.2">
      <c r="A514" s="16" t="s">
        <v>135</v>
      </c>
      <c r="B514" s="133">
        <v>757</v>
      </c>
      <c r="C514" s="82" t="s">
        <v>65</v>
      </c>
      <c r="D514" s="82" t="s">
        <v>51</v>
      </c>
      <c r="E514" s="82" t="s">
        <v>729</v>
      </c>
      <c r="F514" s="82" t="s">
        <v>136</v>
      </c>
      <c r="G514" s="70">
        <v>0</v>
      </c>
      <c r="H514" s="84">
        <v>0</v>
      </c>
      <c r="I514" s="84">
        <v>0</v>
      </c>
      <c r="J514" s="159"/>
    </row>
    <row r="515" spans="1:18" ht="82.5" hidden="1" customHeight="1" x14ac:dyDescent="0.2">
      <c r="A515" s="50" t="s">
        <v>369</v>
      </c>
      <c r="B515" s="133">
        <v>757</v>
      </c>
      <c r="C515" s="82" t="s">
        <v>65</v>
      </c>
      <c r="D515" s="82" t="s">
        <v>51</v>
      </c>
      <c r="E515" s="82" t="s">
        <v>368</v>
      </c>
      <c r="F515" s="82"/>
      <c r="G515" s="70">
        <f t="shared" ref="G515:I516" si="140">G516</f>
        <v>0</v>
      </c>
      <c r="H515" s="84">
        <f t="shared" si="140"/>
        <v>0</v>
      </c>
      <c r="I515" s="84">
        <f t="shared" si="140"/>
        <v>0</v>
      </c>
      <c r="J515" s="159"/>
    </row>
    <row r="516" spans="1:18" ht="33" hidden="1" customHeight="1" x14ac:dyDescent="0.2">
      <c r="A516" s="16" t="s">
        <v>133</v>
      </c>
      <c r="B516" s="133">
        <v>757</v>
      </c>
      <c r="C516" s="82" t="s">
        <v>65</v>
      </c>
      <c r="D516" s="82" t="s">
        <v>51</v>
      </c>
      <c r="E516" s="82" t="s">
        <v>368</v>
      </c>
      <c r="F516" s="82" t="s">
        <v>134</v>
      </c>
      <c r="G516" s="70">
        <f t="shared" si="140"/>
        <v>0</v>
      </c>
      <c r="H516" s="84">
        <f t="shared" si="140"/>
        <v>0</v>
      </c>
      <c r="I516" s="84">
        <f t="shared" si="140"/>
        <v>0</v>
      </c>
      <c r="J516" s="159"/>
    </row>
    <row r="517" spans="1:18" ht="33" hidden="1" customHeight="1" x14ac:dyDescent="0.2">
      <c r="A517" s="16" t="s">
        <v>135</v>
      </c>
      <c r="B517" s="133">
        <v>757</v>
      </c>
      <c r="C517" s="82" t="s">
        <v>65</v>
      </c>
      <c r="D517" s="82" t="s">
        <v>51</v>
      </c>
      <c r="E517" s="82" t="s">
        <v>368</v>
      </c>
      <c r="F517" s="82" t="s">
        <v>136</v>
      </c>
      <c r="G517" s="70"/>
      <c r="H517" s="84"/>
      <c r="I517" s="84"/>
      <c r="J517" s="159"/>
    </row>
    <row r="518" spans="1:18" s="32" customFormat="1" ht="17.25" hidden="1" customHeight="1" x14ac:dyDescent="0.2">
      <c r="A518" s="5" t="s">
        <v>328</v>
      </c>
      <c r="B518" s="139">
        <v>757</v>
      </c>
      <c r="C518" s="140" t="s">
        <v>68</v>
      </c>
      <c r="D518" s="140"/>
      <c r="E518" s="140"/>
      <c r="F518" s="140"/>
      <c r="G518" s="71">
        <f>G534+G519</f>
        <v>0</v>
      </c>
      <c r="H518" s="141">
        <f>H534+H519</f>
        <v>0</v>
      </c>
      <c r="I518" s="141">
        <f>I534+I519</f>
        <v>0</v>
      </c>
      <c r="J518" s="176"/>
      <c r="K518" s="183"/>
      <c r="L518" s="183"/>
      <c r="M518" s="183"/>
      <c r="N518" s="183"/>
      <c r="O518" s="183"/>
      <c r="P518" s="183"/>
      <c r="Q518" s="183"/>
      <c r="R518" s="183"/>
    </row>
    <row r="519" spans="1:18" s="32" customFormat="1" ht="17.25" hidden="1" customHeight="1" x14ac:dyDescent="0.2">
      <c r="A519" s="108" t="s">
        <v>430</v>
      </c>
      <c r="B519" s="133">
        <v>757</v>
      </c>
      <c r="C519" s="82" t="s">
        <v>68</v>
      </c>
      <c r="D519" s="82" t="s">
        <v>16</v>
      </c>
      <c r="E519" s="140"/>
      <c r="F519" s="140"/>
      <c r="G519" s="71">
        <f>G520+G530</f>
        <v>0</v>
      </c>
      <c r="H519" s="141">
        <f>H520+H530</f>
        <v>0</v>
      </c>
      <c r="I519" s="141">
        <f>I520+I530</f>
        <v>0</v>
      </c>
      <c r="J519" s="176"/>
      <c r="K519" s="183"/>
      <c r="L519" s="183"/>
      <c r="M519" s="183"/>
      <c r="N519" s="183"/>
      <c r="O519" s="183"/>
      <c r="P519" s="183"/>
      <c r="Q519" s="183"/>
      <c r="R519" s="183"/>
    </row>
    <row r="520" spans="1:18" ht="27.75" hidden="1" customHeight="1" x14ac:dyDescent="0.2">
      <c r="A520" s="37" t="s">
        <v>422</v>
      </c>
      <c r="B520" s="133">
        <v>757</v>
      </c>
      <c r="C520" s="82" t="s">
        <v>68</v>
      </c>
      <c r="D520" s="82" t="s">
        <v>16</v>
      </c>
      <c r="E520" s="82" t="s">
        <v>177</v>
      </c>
      <c r="F520" s="82"/>
      <c r="G520" s="70">
        <f>G522+G525+G527</f>
        <v>0</v>
      </c>
      <c r="H520" s="84">
        <f>H522+H525+H527</f>
        <v>0</v>
      </c>
      <c r="I520" s="84">
        <f>I522+I525+I527</f>
        <v>0</v>
      </c>
      <c r="J520" s="159"/>
    </row>
    <row r="521" spans="1:18" ht="19.5" hidden="1" customHeight="1" x14ac:dyDescent="0.2">
      <c r="A521" s="16" t="s">
        <v>29</v>
      </c>
      <c r="B521" s="133">
        <v>757</v>
      </c>
      <c r="C521" s="82" t="s">
        <v>68</v>
      </c>
      <c r="D521" s="82" t="s">
        <v>16</v>
      </c>
      <c r="E521" s="82" t="s">
        <v>37</v>
      </c>
      <c r="F521" s="82" t="s">
        <v>30</v>
      </c>
      <c r="G521" s="70"/>
      <c r="H521" s="84"/>
      <c r="I521" s="84"/>
      <c r="J521" s="159"/>
    </row>
    <row r="522" spans="1:18" ht="39" hidden="1" customHeight="1" x14ac:dyDescent="0.2">
      <c r="A522" s="16" t="s">
        <v>101</v>
      </c>
      <c r="B522" s="133">
        <v>757</v>
      </c>
      <c r="C522" s="82" t="s">
        <v>68</v>
      </c>
      <c r="D522" s="82" t="s">
        <v>16</v>
      </c>
      <c r="E522" s="82" t="s">
        <v>178</v>
      </c>
      <c r="F522" s="82"/>
      <c r="G522" s="70">
        <f>G523</f>
        <v>0</v>
      </c>
      <c r="H522" s="84">
        <f t="shared" ref="H522:I522" si="141">H523</f>
        <v>0</v>
      </c>
      <c r="I522" s="84">
        <f t="shared" si="141"/>
        <v>0</v>
      </c>
      <c r="J522" s="159"/>
    </row>
    <row r="523" spans="1:18" ht="25.5" hidden="1" x14ac:dyDescent="0.2">
      <c r="A523" s="16" t="s">
        <v>27</v>
      </c>
      <c r="B523" s="133">
        <v>757</v>
      </c>
      <c r="C523" s="82" t="s">
        <v>68</v>
      </c>
      <c r="D523" s="82" t="s">
        <v>16</v>
      </c>
      <c r="E523" s="82" t="s">
        <v>178</v>
      </c>
      <c r="F523" s="82" t="s">
        <v>28</v>
      </c>
      <c r="G523" s="70">
        <f>G524</f>
        <v>0</v>
      </c>
      <c r="H523" s="84">
        <f>H524</f>
        <v>0</v>
      </c>
      <c r="I523" s="84">
        <f>I524</f>
        <v>0</v>
      </c>
      <c r="J523" s="159"/>
    </row>
    <row r="524" spans="1:18" ht="19.5" hidden="1" customHeight="1" x14ac:dyDescent="0.2">
      <c r="A524" s="16" t="s">
        <v>29</v>
      </c>
      <c r="B524" s="133">
        <v>757</v>
      </c>
      <c r="C524" s="82" t="s">
        <v>68</v>
      </c>
      <c r="D524" s="82" t="s">
        <v>16</v>
      </c>
      <c r="E524" s="82" t="s">
        <v>178</v>
      </c>
      <c r="F524" s="82" t="s">
        <v>30</v>
      </c>
      <c r="G524" s="70"/>
      <c r="H524" s="84"/>
      <c r="I524" s="84"/>
      <c r="J524" s="159"/>
    </row>
    <row r="525" spans="1:18" s="32" customFormat="1" ht="25.5" hidden="1" customHeight="1" x14ac:dyDescent="0.2">
      <c r="A525" s="16" t="s">
        <v>27</v>
      </c>
      <c r="B525" s="133">
        <v>757</v>
      </c>
      <c r="C525" s="82" t="s">
        <v>68</v>
      </c>
      <c r="D525" s="82" t="s">
        <v>16</v>
      </c>
      <c r="E525" s="82" t="s">
        <v>479</v>
      </c>
      <c r="F525" s="82" t="s">
        <v>28</v>
      </c>
      <c r="G525" s="70">
        <f>G526</f>
        <v>0</v>
      </c>
      <c r="H525" s="84">
        <v>0</v>
      </c>
      <c r="I525" s="84">
        <v>0</v>
      </c>
      <c r="J525" s="159"/>
      <c r="K525" s="183"/>
      <c r="L525" s="183"/>
      <c r="M525" s="183"/>
      <c r="N525" s="183"/>
      <c r="O525" s="183"/>
      <c r="P525" s="183"/>
      <c r="Q525" s="183"/>
      <c r="R525" s="183"/>
    </row>
    <row r="526" spans="1:18" s="32" customFormat="1" ht="17.25" hidden="1" customHeight="1" x14ac:dyDescent="0.2">
      <c r="A526" s="16" t="s">
        <v>29</v>
      </c>
      <c r="B526" s="133">
        <v>757</v>
      </c>
      <c r="C526" s="82" t="s">
        <v>68</v>
      </c>
      <c r="D526" s="82" t="s">
        <v>16</v>
      </c>
      <c r="E526" s="82" t="s">
        <v>479</v>
      </c>
      <c r="F526" s="82" t="s">
        <v>30</v>
      </c>
      <c r="G526" s="70"/>
      <c r="H526" s="84">
        <v>0</v>
      </c>
      <c r="I526" s="84">
        <v>0</v>
      </c>
      <c r="J526" s="159"/>
      <c r="K526" s="183"/>
      <c r="L526" s="183"/>
      <c r="M526" s="183"/>
      <c r="N526" s="183"/>
      <c r="O526" s="183"/>
      <c r="P526" s="183"/>
      <c r="Q526" s="183"/>
      <c r="R526" s="183"/>
    </row>
    <row r="527" spans="1:18" s="32" customFormat="1" ht="65.25" hidden="1" customHeight="1" x14ac:dyDescent="0.2">
      <c r="A527" s="16" t="s">
        <v>540</v>
      </c>
      <c r="B527" s="133">
        <v>757</v>
      </c>
      <c r="C527" s="82" t="s">
        <v>68</v>
      </c>
      <c r="D527" s="82" t="s">
        <v>16</v>
      </c>
      <c r="E527" s="82" t="s">
        <v>539</v>
      </c>
      <c r="F527" s="82"/>
      <c r="G527" s="70">
        <f>G528</f>
        <v>0</v>
      </c>
      <c r="H527" s="84">
        <f t="shared" ref="H527:I527" si="142">H528</f>
        <v>0</v>
      </c>
      <c r="I527" s="84">
        <f t="shared" si="142"/>
        <v>0</v>
      </c>
      <c r="J527" s="159"/>
      <c r="K527" s="183"/>
      <c r="L527" s="183"/>
      <c r="M527" s="183"/>
      <c r="N527" s="183"/>
      <c r="O527" s="183"/>
      <c r="P527" s="183"/>
      <c r="Q527" s="183"/>
      <c r="R527" s="183"/>
    </row>
    <row r="528" spans="1:18" s="32" customFormat="1" ht="25.5" hidden="1" customHeight="1" x14ac:dyDescent="0.2">
      <c r="A528" s="16" t="s">
        <v>27</v>
      </c>
      <c r="B528" s="133">
        <v>757</v>
      </c>
      <c r="C528" s="82" t="s">
        <v>68</v>
      </c>
      <c r="D528" s="82" t="s">
        <v>16</v>
      </c>
      <c r="E528" s="82" t="s">
        <v>539</v>
      </c>
      <c r="F528" s="82" t="s">
        <v>28</v>
      </c>
      <c r="G528" s="70">
        <f>G529</f>
        <v>0</v>
      </c>
      <c r="H528" s="84">
        <v>0</v>
      </c>
      <c r="I528" s="84">
        <v>0</v>
      </c>
      <c r="J528" s="159"/>
      <c r="K528" s="183"/>
      <c r="L528" s="183"/>
      <c r="M528" s="183"/>
      <c r="N528" s="183"/>
      <c r="O528" s="183"/>
      <c r="P528" s="183"/>
      <c r="Q528" s="183"/>
      <c r="R528" s="183"/>
    </row>
    <row r="529" spans="1:18" s="32" customFormat="1" ht="17.25" hidden="1" customHeight="1" x14ac:dyDescent="0.2">
      <c r="A529" s="16" t="s">
        <v>29</v>
      </c>
      <c r="B529" s="133">
        <v>757</v>
      </c>
      <c r="C529" s="82" t="s">
        <v>68</v>
      </c>
      <c r="D529" s="82" t="s">
        <v>16</v>
      </c>
      <c r="E529" s="82" t="s">
        <v>539</v>
      </c>
      <c r="F529" s="82" t="s">
        <v>30</v>
      </c>
      <c r="G529" s="70"/>
      <c r="H529" s="84">
        <v>0</v>
      </c>
      <c r="I529" s="84">
        <v>0</v>
      </c>
      <c r="J529" s="159"/>
      <c r="K529" s="183"/>
      <c r="L529" s="183"/>
      <c r="M529" s="183"/>
      <c r="N529" s="183"/>
      <c r="O529" s="183"/>
      <c r="P529" s="183"/>
      <c r="Q529" s="183"/>
      <c r="R529" s="183"/>
    </row>
    <row r="530" spans="1:18" s="18" customFormat="1" ht="25.5" hidden="1" x14ac:dyDescent="0.2">
      <c r="A530" s="16" t="s">
        <v>416</v>
      </c>
      <c r="B530" s="133">
        <v>757</v>
      </c>
      <c r="C530" s="82" t="s">
        <v>68</v>
      </c>
      <c r="D530" s="82" t="s">
        <v>16</v>
      </c>
      <c r="E530" s="82" t="s">
        <v>243</v>
      </c>
      <c r="F530" s="82"/>
      <c r="G530" s="70">
        <f>G531</f>
        <v>0</v>
      </c>
      <c r="H530" s="84">
        <f t="shared" ref="H530:I532" si="143">H531</f>
        <v>0</v>
      </c>
      <c r="I530" s="84">
        <f t="shared" si="143"/>
        <v>0</v>
      </c>
      <c r="J530" s="159"/>
      <c r="K530" s="180"/>
      <c r="L530" s="180"/>
      <c r="M530" s="180"/>
      <c r="N530" s="180"/>
      <c r="O530" s="180"/>
      <c r="P530" s="180"/>
      <c r="Q530" s="180"/>
      <c r="R530" s="180"/>
    </row>
    <row r="531" spans="1:18" s="18" customFormat="1" ht="25.5" hidden="1" x14ac:dyDescent="0.2">
      <c r="A531" s="16" t="s">
        <v>415</v>
      </c>
      <c r="B531" s="133">
        <v>757</v>
      </c>
      <c r="C531" s="82" t="s">
        <v>68</v>
      </c>
      <c r="D531" s="82" t="s">
        <v>16</v>
      </c>
      <c r="E531" s="82" t="s">
        <v>395</v>
      </c>
      <c r="F531" s="82"/>
      <c r="G531" s="70">
        <f>G532</f>
        <v>0</v>
      </c>
      <c r="H531" s="84">
        <f t="shared" si="143"/>
        <v>0</v>
      </c>
      <c r="I531" s="84">
        <f t="shared" si="143"/>
        <v>0</v>
      </c>
      <c r="J531" s="159"/>
      <c r="K531" s="180"/>
      <c r="L531" s="180"/>
      <c r="M531" s="180"/>
      <c r="N531" s="180"/>
      <c r="O531" s="180"/>
      <c r="P531" s="180"/>
      <c r="Q531" s="180"/>
      <c r="R531" s="180"/>
    </row>
    <row r="532" spans="1:18" s="18" customFormat="1" ht="25.5" hidden="1" x14ac:dyDescent="0.2">
      <c r="A532" s="16" t="s">
        <v>91</v>
      </c>
      <c r="B532" s="133">
        <v>757</v>
      </c>
      <c r="C532" s="82" t="s">
        <v>68</v>
      </c>
      <c r="D532" s="82" t="s">
        <v>16</v>
      </c>
      <c r="E532" s="82" t="s">
        <v>395</v>
      </c>
      <c r="F532" s="82" t="s">
        <v>316</v>
      </c>
      <c r="G532" s="70">
        <f>G533</f>
        <v>0</v>
      </c>
      <c r="H532" s="84">
        <f t="shared" si="143"/>
        <v>0</v>
      </c>
      <c r="I532" s="84">
        <f t="shared" si="143"/>
        <v>0</v>
      </c>
      <c r="J532" s="159"/>
      <c r="K532" s="180"/>
      <c r="L532" s="180"/>
      <c r="M532" s="180"/>
      <c r="N532" s="180"/>
      <c r="O532" s="180"/>
      <c r="P532" s="180"/>
      <c r="Q532" s="180"/>
      <c r="R532" s="180"/>
    </row>
    <row r="533" spans="1:18" s="18" customFormat="1" ht="89.25" hidden="1" x14ac:dyDescent="0.2">
      <c r="A533" s="50" t="s">
        <v>377</v>
      </c>
      <c r="B533" s="133">
        <v>757</v>
      </c>
      <c r="C533" s="82" t="s">
        <v>68</v>
      </c>
      <c r="D533" s="82" t="s">
        <v>16</v>
      </c>
      <c r="E533" s="82" t="s">
        <v>395</v>
      </c>
      <c r="F533" s="82" t="s">
        <v>376</v>
      </c>
      <c r="G533" s="70">
        <f>50000-50000</f>
        <v>0</v>
      </c>
      <c r="H533" s="84"/>
      <c r="I533" s="84"/>
      <c r="J533" s="159"/>
      <c r="K533" s="180"/>
      <c r="L533" s="180"/>
      <c r="M533" s="180"/>
      <c r="N533" s="180"/>
      <c r="O533" s="180"/>
      <c r="P533" s="180"/>
      <c r="Q533" s="180"/>
      <c r="R533" s="180"/>
    </row>
    <row r="534" spans="1:18" s="33" customFormat="1" ht="15" hidden="1" customHeight="1" x14ac:dyDescent="0.2">
      <c r="A534" s="16" t="s">
        <v>67</v>
      </c>
      <c r="B534" s="133">
        <v>757</v>
      </c>
      <c r="C534" s="82" t="s">
        <v>68</v>
      </c>
      <c r="D534" s="82" t="s">
        <v>25</v>
      </c>
      <c r="E534" s="152"/>
      <c r="F534" s="152"/>
      <c r="G534" s="29">
        <f>G535</f>
        <v>0</v>
      </c>
      <c r="H534" s="90">
        <f>H535+H159</f>
        <v>0</v>
      </c>
      <c r="I534" s="90">
        <f>I535+I159</f>
        <v>0</v>
      </c>
      <c r="J534" s="175"/>
      <c r="K534" s="191"/>
      <c r="L534" s="191"/>
      <c r="M534" s="191"/>
      <c r="N534" s="191"/>
      <c r="O534" s="191"/>
      <c r="P534" s="191"/>
      <c r="Q534" s="191"/>
      <c r="R534" s="191"/>
    </row>
    <row r="535" spans="1:18" s="28" customFormat="1" ht="28.5" hidden="1" customHeight="1" x14ac:dyDescent="0.2">
      <c r="A535" s="37" t="s">
        <v>422</v>
      </c>
      <c r="B535" s="133">
        <v>757</v>
      </c>
      <c r="C535" s="82" t="s">
        <v>68</v>
      </c>
      <c r="D535" s="82" t="s">
        <v>25</v>
      </c>
      <c r="E535" s="82" t="s">
        <v>177</v>
      </c>
      <c r="F535" s="82"/>
      <c r="G535" s="70">
        <f>G536</f>
        <v>0</v>
      </c>
      <c r="H535" s="84">
        <f>H536</f>
        <v>0</v>
      </c>
      <c r="I535" s="84">
        <f>I536</f>
        <v>0</v>
      </c>
      <c r="J535" s="159"/>
      <c r="K535" s="184"/>
      <c r="L535" s="184"/>
      <c r="M535" s="184"/>
      <c r="N535" s="184"/>
      <c r="O535" s="184"/>
      <c r="P535" s="184"/>
      <c r="Q535" s="184"/>
      <c r="R535" s="184"/>
    </row>
    <row r="536" spans="1:18" s="28" customFormat="1" ht="27.75" hidden="1" customHeight="1" x14ac:dyDescent="0.2">
      <c r="A536" s="37" t="s">
        <v>69</v>
      </c>
      <c r="B536" s="133">
        <v>757</v>
      </c>
      <c r="C536" s="82" t="s">
        <v>68</v>
      </c>
      <c r="D536" s="82" t="s">
        <v>25</v>
      </c>
      <c r="E536" s="82" t="s">
        <v>188</v>
      </c>
      <c r="F536" s="82"/>
      <c r="G536" s="70">
        <f>G537</f>
        <v>0</v>
      </c>
      <c r="H536" s="84">
        <f t="shared" ref="H536:I536" si="144">H537</f>
        <v>0</v>
      </c>
      <c r="I536" s="84">
        <f t="shared" si="144"/>
        <v>0</v>
      </c>
      <c r="J536" s="159"/>
      <c r="K536" s="184"/>
      <c r="L536" s="184"/>
      <c r="M536" s="184"/>
      <c r="N536" s="184"/>
      <c r="O536" s="184"/>
      <c r="P536" s="184"/>
      <c r="Q536" s="184"/>
      <c r="R536" s="184"/>
    </row>
    <row r="537" spans="1:18" s="32" customFormat="1" ht="28.5" hidden="1" customHeight="1" x14ac:dyDescent="0.2">
      <c r="A537" s="16" t="s">
        <v>33</v>
      </c>
      <c r="B537" s="133">
        <v>757</v>
      </c>
      <c r="C537" s="82" t="s">
        <v>68</v>
      </c>
      <c r="D537" s="82" t="s">
        <v>25</v>
      </c>
      <c r="E537" s="82" t="s">
        <v>188</v>
      </c>
      <c r="F537" s="82" t="s">
        <v>34</v>
      </c>
      <c r="G537" s="70">
        <f>G538</f>
        <v>0</v>
      </c>
      <c r="H537" s="84">
        <f>H538</f>
        <v>0</v>
      </c>
      <c r="I537" s="84">
        <f>I538</f>
        <v>0</v>
      </c>
      <c r="J537" s="159"/>
      <c r="K537" s="183"/>
      <c r="L537" s="183"/>
      <c r="M537" s="183"/>
      <c r="N537" s="183"/>
      <c r="O537" s="183"/>
      <c r="P537" s="183"/>
      <c r="Q537" s="183"/>
      <c r="R537" s="183"/>
    </row>
    <row r="538" spans="1:18" s="32" customFormat="1" ht="25.5" hidden="1" x14ac:dyDescent="0.2">
      <c r="A538" s="16" t="s">
        <v>35</v>
      </c>
      <c r="B538" s="133">
        <v>757</v>
      </c>
      <c r="C538" s="82" t="s">
        <v>68</v>
      </c>
      <c r="D538" s="82" t="s">
        <v>25</v>
      </c>
      <c r="E538" s="82" t="s">
        <v>188</v>
      </c>
      <c r="F538" s="82" t="s">
        <v>36</v>
      </c>
      <c r="G538" s="70"/>
      <c r="H538" s="84"/>
      <c r="I538" s="84"/>
      <c r="J538" s="159"/>
      <c r="K538" s="185"/>
      <c r="L538" s="183"/>
      <c r="M538" s="183"/>
      <c r="N538" s="183"/>
      <c r="O538" s="183"/>
      <c r="P538" s="183"/>
      <c r="Q538" s="183"/>
      <c r="R538" s="183"/>
    </row>
    <row r="539" spans="1:18" x14ac:dyDescent="0.2">
      <c r="A539" s="11" t="s">
        <v>130</v>
      </c>
      <c r="B539" s="241">
        <v>757</v>
      </c>
      <c r="C539" s="238" t="s">
        <v>65</v>
      </c>
      <c r="D539" s="238"/>
      <c r="E539" s="82"/>
      <c r="F539" s="238"/>
      <c r="G539" s="38">
        <f>G540</f>
        <v>13608000</v>
      </c>
      <c r="H539" s="235">
        <f t="shared" ref="H539:I539" si="145">H540</f>
        <v>0</v>
      </c>
      <c r="I539" s="235">
        <f t="shared" si="145"/>
        <v>0</v>
      </c>
      <c r="J539" s="171"/>
    </row>
    <row r="540" spans="1:18" x14ac:dyDescent="0.2">
      <c r="A540" s="13" t="s">
        <v>138</v>
      </c>
      <c r="B540" s="133">
        <v>757</v>
      </c>
      <c r="C540" s="82" t="s">
        <v>65</v>
      </c>
      <c r="D540" s="82" t="s">
        <v>51</v>
      </c>
      <c r="E540" s="82"/>
      <c r="F540" s="82"/>
      <c r="G540" s="70">
        <f>G542</f>
        <v>13608000</v>
      </c>
      <c r="H540" s="84">
        <f t="shared" ref="H540:I540" si="146">H542</f>
        <v>0</v>
      </c>
      <c r="I540" s="84">
        <f t="shared" si="146"/>
        <v>0</v>
      </c>
      <c r="J540" s="159"/>
    </row>
    <row r="541" spans="1:18" s="32" customFormat="1" ht="12.75" hidden="1" customHeight="1" x14ac:dyDescent="0.2">
      <c r="A541" s="11"/>
      <c r="B541" s="133">
        <v>757</v>
      </c>
      <c r="C541" s="238"/>
      <c r="D541" s="82"/>
      <c r="E541" s="82"/>
      <c r="F541" s="82"/>
      <c r="G541" s="70"/>
      <c r="H541" s="84"/>
      <c r="I541" s="84"/>
      <c r="J541" s="159"/>
      <c r="K541" s="183"/>
      <c r="L541" s="183"/>
      <c r="M541" s="183"/>
      <c r="N541" s="183"/>
      <c r="O541" s="183"/>
      <c r="P541" s="183"/>
      <c r="Q541" s="183"/>
      <c r="R541" s="183"/>
    </row>
    <row r="542" spans="1:18" s="32" customFormat="1" ht="30.75" customHeight="1" x14ac:dyDescent="0.2">
      <c r="A542" s="308" t="s">
        <v>1021</v>
      </c>
      <c r="B542" s="133">
        <v>757</v>
      </c>
      <c r="C542" s="82" t="s">
        <v>65</v>
      </c>
      <c r="D542" s="82" t="s">
        <v>51</v>
      </c>
      <c r="E542" s="82" t="s">
        <v>187</v>
      </c>
      <c r="F542" s="82"/>
      <c r="G542" s="70">
        <f>G543+G546</f>
        <v>13608000</v>
      </c>
      <c r="H542" s="84">
        <f t="shared" ref="H542:I542" si="147">H543</f>
        <v>0</v>
      </c>
      <c r="I542" s="84">
        <f t="shared" si="147"/>
        <v>0</v>
      </c>
      <c r="J542" s="159"/>
      <c r="K542" s="183"/>
      <c r="L542" s="183"/>
      <c r="M542" s="183"/>
      <c r="N542" s="183"/>
      <c r="O542" s="183"/>
      <c r="P542" s="183"/>
      <c r="Q542" s="183"/>
      <c r="R542" s="183"/>
    </row>
    <row r="543" spans="1:18" ht="33" hidden="1" customHeight="1" x14ac:dyDescent="0.2">
      <c r="A543" s="16" t="s">
        <v>167</v>
      </c>
      <c r="B543" s="133">
        <v>757</v>
      </c>
      <c r="C543" s="82" t="s">
        <v>65</v>
      </c>
      <c r="D543" s="82" t="s">
        <v>51</v>
      </c>
      <c r="E543" s="82" t="s">
        <v>367</v>
      </c>
      <c r="F543" s="82"/>
      <c r="G543" s="70">
        <f t="shared" ref="G543:I547" si="148">G544</f>
        <v>0</v>
      </c>
      <c r="H543" s="84">
        <f t="shared" si="148"/>
        <v>0</v>
      </c>
      <c r="I543" s="84">
        <f t="shared" si="148"/>
        <v>0</v>
      </c>
      <c r="J543" s="159"/>
    </row>
    <row r="544" spans="1:18" ht="33" hidden="1" customHeight="1" x14ac:dyDescent="0.2">
      <c r="A544" s="16" t="s">
        <v>133</v>
      </c>
      <c r="B544" s="133">
        <v>757</v>
      </c>
      <c r="C544" s="82" t="s">
        <v>65</v>
      </c>
      <c r="D544" s="82" t="s">
        <v>51</v>
      </c>
      <c r="E544" s="82" t="s">
        <v>367</v>
      </c>
      <c r="F544" s="82" t="s">
        <v>134</v>
      </c>
      <c r="G544" s="70">
        <f t="shared" si="148"/>
        <v>0</v>
      </c>
      <c r="H544" s="84">
        <f t="shared" si="148"/>
        <v>0</v>
      </c>
      <c r="I544" s="84">
        <f t="shared" si="148"/>
        <v>0</v>
      </c>
      <c r="J544" s="159"/>
    </row>
    <row r="545" spans="1:18" ht="33" hidden="1" customHeight="1" x14ac:dyDescent="0.2">
      <c r="A545" s="16" t="s">
        <v>135</v>
      </c>
      <c r="B545" s="133">
        <v>757</v>
      </c>
      <c r="C545" s="82" t="s">
        <v>65</v>
      </c>
      <c r="D545" s="82" t="s">
        <v>51</v>
      </c>
      <c r="E545" s="82" t="s">
        <v>367</v>
      </c>
      <c r="F545" s="82" t="s">
        <v>136</v>
      </c>
      <c r="G545" s="70"/>
      <c r="H545" s="84">
        <v>0</v>
      </c>
      <c r="I545" s="84">
        <v>0</v>
      </c>
      <c r="J545" s="159"/>
    </row>
    <row r="546" spans="1:18" ht="33" customHeight="1" x14ac:dyDescent="0.2">
      <c r="A546" s="16" t="s">
        <v>167</v>
      </c>
      <c r="B546" s="133">
        <v>757</v>
      </c>
      <c r="C546" s="82" t="s">
        <v>65</v>
      </c>
      <c r="D546" s="82" t="s">
        <v>51</v>
      </c>
      <c r="E546" s="82" t="s">
        <v>1499</v>
      </c>
      <c r="F546" s="82"/>
      <c r="G546" s="70">
        <f t="shared" si="148"/>
        <v>13608000</v>
      </c>
      <c r="H546" s="84">
        <f t="shared" si="148"/>
        <v>0</v>
      </c>
      <c r="I546" s="84">
        <f t="shared" si="148"/>
        <v>0</v>
      </c>
      <c r="J546" s="159"/>
    </row>
    <row r="547" spans="1:18" ht="33" customHeight="1" x14ac:dyDescent="0.2">
      <c r="A547" s="16" t="s">
        <v>133</v>
      </c>
      <c r="B547" s="133">
        <v>757</v>
      </c>
      <c r="C547" s="82" t="s">
        <v>65</v>
      </c>
      <c r="D547" s="82" t="s">
        <v>51</v>
      </c>
      <c r="E547" s="82" t="s">
        <v>1499</v>
      </c>
      <c r="F547" s="82" t="s">
        <v>134</v>
      </c>
      <c r="G547" s="70">
        <f t="shared" si="148"/>
        <v>13608000</v>
      </c>
      <c r="H547" s="84">
        <f t="shared" si="148"/>
        <v>0</v>
      </c>
      <c r="I547" s="84">
        <f t="shared" si="148"/>
        <v>0</v>
      </c>
      <c r="J547" s="159"/>
    </row>
    <row r="548" spans="1:18" ht="33" customHeight="1" x14ac:dyDescent="0.2">
      <c r="A548" s="16" t="s">
        <v>135</v>
      </c>
      <c r="B548" s="133">
        <v>757</v>
      </c>
      <c r="C548" s="82" t="s">
        <v>65</v>
      </c>
      <c r="D548" s="82" t="s">
        <v>51</v>
      </c>
      <c r="E548" s="82" t="s">
        <v>1499</v>
      </c>
      <c r="F548" s="82" t="s">
        <v>136</v>
      </c>
      <c r="G548" s="70">
        <v>13608000</v>
      </c>
      <c r="H548" s="84">
        <v>0</v>
      </c>
      <c r="I548" s="84">
        <v>0</v>
      </c>
      <c r="J548" s="159"/>
    </row>
    <row r="549" spans="1:18" s="32" customFormat="1" ht="17.25" customHeight="1" x14ac:dyDescent="0.2">
      <c r="A549" s="5" t="s">
        <v>328</v>
      </c>
      <c r="B549" s="139">
        <v>757</v>
      </c>
      <c r="C549" s="140" t="s">
        <v>68</v>
      </c>
      <c r="D549" s="140"/>
      <c r="E549" s="140"/>
      <c r="F549" s="140"/>
      <c r="G549" s="71">
        <f>G565+G550</f>
        <v>600000</v>
      </c>
      <c r="H549" s="141">
        <f>H565+H550</f>
        <v>600000</v>
      </c>
      <c r="I549" s="141">
        <f>I565+I550</f>
        <v>600000</v>
      </c>
      <c r="J549" s="176"/>
      <c r="K549" s="183"/>
      <c r="L549" s="183"/>
      <c r="M549" s="183"/>
      <c r="N549" s="185">
        <f>H549</f>
        <v>600000</v>
      </c>
      <c r="O549" s="183"/>
      <c r="P549" s="183"/>
      <c r="Q549" s="183"/>
      <c r="R549" s="183"/>
    </row>
    <row r="550" spans="1:18" s="32" customFormat="1" ht="17.25" hidden="1" customHeight="1" x14ac:dyDescent="0.2">
      <c r="A550" s="108" t="s">
        <v>430</v>
      </c>
      <c r="B550" s="133">
        <v>757</v>
      </c>
      <c r="C550" s="82" t="s">
        <v>68</v>
      </c>
      <c r="D550" s="82" t="s">
        <v>16</v>
      </c>
      <c r="E550" s="140"/>
      <c r="F550" s="140"/>
      <c r="G550" s="71">
        <f>G551+G561</f>
        <v>0</v>
      </c>
      <c r="H550" s="141">
        <f>H551+H561</f>
        <v>0</v>
      </c>
      <c r="I550" s="141">
        <f>I551+I561</f>
        <v>0</v>
      </c>
      <c r="J550" s="176"/>
      <c r="K550" s="183"/>
      <c r="L550" s="183"/>
      <c r="M550" s="183"/>
      <c r="N550" s="183"/>
      <c r="O550" s="183"/>
      <c r="P550" s="183"/>
      <c r="Q550" s="183"/>
      <c r="R550" s="183"/>
    </row>
    <row r="551" spans="1:18" ht="27.75" hidden="1" customHeight="1" x14ac:dyDescent="0.2">
      <c r="A551" s="37" t="s">
        <v>422</v>
      </c>
      <c r="B551" s="133">
        <v>757</v>
      </c>
      <c r="C551" s="82" t="s">
        <v>68</v>
      </c>
      <c r="D551" s="82" t="s">
        <v>16</v>
      </c>
      <c r="E551" s="82" t="s">
        <v>177</v>
      </c>
      <c r="F551" s="82"/>
      <c r="G551" s="70">
        <f>G553+G556+G558</f>
        <v>0</v>
      </c>
      <c r="H551" s="84">
        <f>H553+H556+H558</f>
        <v>0</v>
      </c>
      <c r="I551" s="84">
        <f>I553+I556+I558</f>
        <v>0</v>
      </c>
      <c r="J551" s="159"/>
    </row>
    <row r="552" spans="1:18" ht="19.5" hidden="1" customHeight="1" x14ac:dyDescent="0.2">
      <c r="A552" s="16" t="s">
        <v>29</v>
      </c>
      <c r="B552" s="133">
        <v>757</v>
      </c>
      <c r="C552" s="82" t="s">
        <v>68</v>
      </c>
      <c r="D552" s="82" t="s">
        <v>16</v>
      </c>
      <c r="E552" s="82" t="s">
        <v>37</v>
      </c>
      <c r="F552" s="82" t="s">
        <v>30</v>
      </c>
      <c r="G552" s="70"/>
      <c r="H552" s="84"/>
      <c r="I552" s="84"/>
      <c r="J552" s="159"/>
    </row>
    <row r="553" spans="1:18" ht="39" hidden="1" customHeight="1" x14ac:dyDescent="0.2">
      <c r="A553" s="16" t="s">
        <v>1193</v>
      </c>
      <c r="B553" s="133">
        <v>757</v>
      </c>
      <c r="C553" s="82" t="s">
        <v>68</v>
      </c>
      <c r="D553" s="82" t="s">
        <v>16</v>
      </c>
      <c r="E553" s="82" t="s">
        <v>178</v>
      </c>
      <c r="F553" s="82"/>
      <c r="G553" s="70">
        <f>G554</f>
        <v>0</v>
      </c>
      <c r="H553" s="84">
        <f t="shared" ref="H553:I553" si="149">H554</f>
        <v>0</v>
      </c>
      <c r="I553" s="84">
        <f t="shared" si="149"/>
        <v>0</v>
      </c>
      <c r="J553" s="159"/>
    </row>
    <row r="554" spans="1:18" ht="25.5" hidden="1" x14ac:dyDescent="0.2">
      <c r="A554" s="16" t="s">
        <v>27</v>
      </c>
      <c r="B554" s="133">
        <v>757</v>
      </c>
      <c r="C554" s="82" t="s">
        <v>68</v>
      </c>
      <c r="D554" s="82" t="s">
        <v>16</v>
      </c>
      <c r="E554" s="82" t="s">
        <v>178</v>
      </c>
      <c r="F554" s="82" t="s">
        <v>28</v>
      </c>
      <c r="G554" s="70">
        <f>G555</f>
        <v>0</v>
      </c>
      <c r="H554" s="84">
        <f>H555</f>
        <v>0</v>
      </c>
      <c r="I554" s="84">
        <f>I555</f>
        <v>0</v>
      </c>
      <c r="J554" s="159"/>
    </row>
    <row r="555" spans="1:18" ht="19.5" hidden="1" customHeight="1" x14ac:dyDescent="0.2">
      <c r="A555" s="16" t="s">
        <v>29</v>
      </c>
      <c r="B555" s="133">
        <v>757</v>
      </c>
      <c r="C555" s="82" t="s">
        <v>68</v>
      </c>
      <c r="D555" s="82" t="s">
        <v>16</v>
      </c>
      <c r="E555" s="82" t="s">
        <v>178</v>
      </c>
      <c r="F555" s="82" t="s">
        <v>30</v>
      </c>
      <c r="G555" s="70"/>
      <c r="H555" s="84"/>
      <c r="I555" s="84"/>
      <c r="J555" s="159"/>
    </row>
    <row r="556" spans="1:18" s="32" customFormat="1" ht="25.5" hidden="1" customHeight="1" x14ac:dyDescent="0.2">
      <c r="A556" s="16" t="s">
        <v>27</v>
      </c>
      <c r="B556" s="133">
        <v>757</v>
      </c>
      <c r="C556" s="82" t="s">
        <v>68</v>
      </c>
      <c r="D556" s="82" t="s">
        <v>16</v>
      </c>
      <c r="E556" s="82" t="s">
        <v>479</v>
      </c>
      <c r="F556" s="82" t="s">
        <v>28</v>
      </c>
      <c r="G556" s="70">
        <f>G557</f>
        <v>0</v>
      </c>
      <c r="H556" s="84">
        <v>0</v>
      </c>
      <c r="I556" s="84">
        <v>0</v>
      </c>
      <c r="J556" s="159"/>
      <c r="K556" s="183"/>
      <c r="L556" s="183"/>
      <c r="M556" s="183"/>
      <c r="N556" s="183"/>
      <c r="O556" s="183"/>
      <c r="P556" s="183"/>
      <c r="Q556" s="183"/>
      <c r="R556" s="183"/>
    </row>
    <row r="557" spans="1:18" s="32" customFormat="1" ht="17.25" hidden="1" customHeight="1" x14ac:dyDescent="0.2">
      <c r="A557" s="16" t="s">
        <v>29</v>
      </c>
      <c r="B557" s="133">
        <v>757</v>
      </c>
      <c r="C557" s="82" t="s">
        <v>68</v>
      </c>
      <c r="D557" s="82" t="s">
        <v>16</v>
      </c>
      <c r="E557" s="82" t="s">
        <v>479</v>
      </c>
      <c r="F557" s="82" t="s">
        <v>30</v>
      </c>
      <c r="G557" s="70"/>
      <c r="H557" s="84">
        <v>0</v>
      </c>
      <c r="I557" s="84">
        <v>0</v>
      </c>
      <c r="J557" s="159"/>
      <c r="K557" s="183"/>
      <c r="L557" s="183"/>
      <c r="M557" s="183"/>
      <c r="N557" s="183"/>
      <c r="O557" s="183"/>
      <c r="P557" s="183"/>
      <c r="Q557" s="183"/>
      <c r="R557" s="183"/>
    </row>
    <row r="558" spans="1:18" s="32" customFormat="1" ht="65.25" hidden="1" customHeight="1" x14ac:dyDescent="0.2">
      <c r="A558" s="16" t="s">
        <v>540</v>
      </c>
      <c r="B558" s="133">
        <v>757</v>
      </c>
      <c r="C558" s="82" t="s">
        <v>68</v>
      </c>
      <c r="D558" s="82" t="s">
        <v>16</v>
      </c>
      <c r="E558" s="82" t="s">
        <v>539</v>
      </c>
      <c r="F558" s="82"/>
      <c r="G558" s="70">
        <f>G559</f>
        <v>0</v>
      </c>
      <c r="H558" s="84">
        <f t="shared" ref="H558:I558" si="150">H559</f>
        <v>0</v>
      </c>
      <c r="I558" s="84">
        <f t="shared" si="150"/>
        <v>0</v>
      </c>
      <c r="J558" s="159"/>
      <c r="K558" s="183"/>
      <c r="L558" s="183"/>
      <c r="M558" s="183"/>
      <c r="N558" s="183"/>
      <c r="O558" s="183"/>
      <c r="P558" s="183"/>
      <c r="Q558" s="183"/>
      <c r="R558" s="183"/>
    </row>
    <row r="559" spans="1:18" s="32" customFormat="1" ht="25.5" hidden="1" customHeight="1" x14ac:dyDescent="0.2">
      <c r="A559" s="16" t="s">
        <v>27</v>
      </c>
      <c r="B559" s="133">
        <v>757</v>
      </c>
      <c r="C559" s="82" t="s">
        <v>68</v>
      </c>
      <c r="D559" s="82" t="s">
        <v>16</v>
      </c>
      <c r="E559" s="82" t="s">
        <v>539</v>
      </c>
      <c r="F559" s="82" t="s">
        <v>28</v>
      </c>
      <c r="G559" s="70">
        <f>G560</f>
        <v>0</v>
      </c>
      <c r="H559" s="84">
        <v>0</v>
      </c>
      <c r="I559" s="84">
        <v>0</v>
      </c>
      <c r="J559" s="159"/>
      <c r="K559" s="183"/>
      <c r="L559" s="183"/>
      <c r="M559" s="183"/>
      <c r="N559" s="183"/>
      <c r="O559" s="183"/>
      <c r="P559" s="183"/>
      <c r="Q559" s="183"/>
      <c r="R559" s="183"/>
    </row>
    <row r="560" spans="1:18" s="32" customFormat="1" ht="17.25" hidden="1" customHeight="1" x14ac:dyDescent="0.2">
      <c r="A560" s="16" t="s">
        <v>29</v>
      </c>
      <c r="B560" s="133">
        <v>757</v>
      </c>
      <c r="C560" s="82" t="s">
        <v>68</v>
      </c>
      <c r="D560" s="82" t="s">
        <v>16</v>
      </c>
      <c r="E560" s="82" t="s">
        <v>539</v>
      </c>
      <c r="F560" s="82" t="s">
        <v>30</v>
      </c>
      <c r="G560" s="70"/>
      <c r="H560" s="84">
        <v>0</v>
      </c>
      <c r="I560" s="84">
        <v>0</v>
      </c>
      <c r="J560" s="159"/>
      <c r="K560" s="183"/>
      <c r="L560" s="183"/>
      <c r="M560" s="183"/>
      <c r="N560" s="183"/>
      <c r="O560" s="183"/>
      <c r="P560" s="183"/>
      <c r="Q560" s="183"/>
      <c r="R560" s="183"/>
    </row>
    <row r="561" spans="1:18" s="18" customFormat="1" ht="25.5" hidden="1" x14ac:dyDescent="0.2">
      <c r="A561" s="16" t="s">
        <v>416</v>
      </c>
      <c r="B561" s="133">
        <v>757</v>
      </c>
      <c r="C561" s="82" t="s">
        <v>68</v>
      </c>
      <c r="D561" s="82" t="s">
        <v>16</v>
      </c>
      <c r="E561" s="82" t="s">
        <v>243</v>
      </c>
      <c r="F561" s="82"/>
      <c r="G561" s="70">
        <f>G562</f>
        <v>0</v>
      </c>
      <c r="H561" s="84">
        <f t="shared" ref="H561:I563" si="151">H562</f>
        <v>0</v>
      </c>
      <c r="I561" s="84">
        <f t="shared" si="151"/>
        <v>0</v>
      </c>
      <c r="J561" s="159"/>
      <c r="K561" s="180"/>
      <c r="L561" s="180"/>
      <c r="M561" s="180"/>
      <c r="N561" s="180"/>
      <c r="O561" s="180"/>
      <c r="P561" s="180"/>
      <c r="Q561" s="180"/>
      <c r="R561" s="180"/>
    </row>
    <row r="562" spans="1:18" s="18" customFormat="1" ht="25.5" hidden="1" x14ac:dyDescent="0.2">
      <c r="A562" s="16" t="s">
        <v>415</v>
      </c>
      <c r="B562" s="133">
        <v>757</v>
      </c>
      <c r="C562" s="82" t="s">
        <v>68</v>
      </c>
      <c r="D562" s="82" t="s">
        <v>16</v>
      </c>
      <c r="E562" s="82" t="s">
        <v>395</v>
      </c>
      <c r="F562" s="82"/>
      <c r="G562" s="70">
        <f>G563</f>
        <v>0</v>
      </c>
      <c r="H562" s="84">
        <f t="shared" si="151"/>
        <v>0</v>
      </c>
      <c r="I562" s="84">
        <f t="shared" si="151"/>
        <v>0</v>
      </c>
      <c r="J562" s="159"/>
      <c r="K562" s="180"/>
      <c r="L562" s="180"/>
      <c r="M562" s="180"/>
      <c r="N562" s="180"/>
      <c r="O562" s="180"/>
      <c r="P562" s="180"/>
      <c r="Q562" s="180"/>
      <c r="R562" s="180"/>
    </row>
    <row r="563" spans="1:18" s="18" customFormat="1" ht="25.5" hidden="1" x14ac:dyDescent="0.2">
      <c r="A563" s="16" t="s">
        <v>91</v>
      </c>
      <c r="B563" s="133">
        <v>757</v>
      </c>
      <c r="C563" s="82" t="s">
        <v>68</v>
      </c>
      <c r="D563" s="82" t="s">
        <v>16</v>
      </c>
      <c r="E563" s="82" t="s">
        <v>395</v>
      </c>
      <c r="F563" s="82" t="s">
        <v>316</v>
      </c>
      <c r="G563" s="70">
        <f>G564</f>
        <v>0</v>
      </c>
      <c r="H563" s="84">
        <f t="shared" si="151"/>
        <v>0</v>
      </c>
      <c r="I563" s="84">
        <f t="shared" si="151"/>
        <v>0</v>
      </c>
      <c r="J563" s="159"/>
      <c r="K563" s="180"/>
      <c r="L563" s="180"/>
      <c r="M563" s="180"/>
      <c r="N563" s="180"/>
      <c r="O563" s="180"/>
      <c r="P563" s="180"/>
      <c r="Q563" s="180"/>
      <c r="R563" s="180"/>
    </row>
    <row r="564" spans="1:18" s="18" customFormat="1" ht="89.25" hidden="1" x14ac:dyDescent="0.2">
      <c r="A564" s="50" t="s">
        <v>377</v>
      </c>
      <c r="B564" s="133">
        <v>757</v>
      </c>
      <c r="C564" s="82" t="s">
        <v>68</v>
      </c>
      <c r="D564" s="82" t="s">
        <v>16</v>
      </c>
      <c r="E564" s="82" t="s">
        <v>395</v>
      </c>
      <c r="F564" s="82" t="s">
        <v>376</v>
      </c>
      <c r="G564" s="70">
        <f>50000-50000</f>
        <v>0</v>
      </c>
      <c r="H564" s="84"/>
      <c r="I564" s="84"/>
      <c r="J564" s="159"/>
      <c r="K564" s="180"/>
      <c r="L564" s="180"/>
      <c r="M564" s="180"/>
      <c r="N564" s="180"/>
      <c r="O564" s="180"/>
      <c r="P564" s="180"/>
      <c r="Q564" s="180"/>
      <c r="R564" s="180"/>
    </row>
    <row r="565" spans="1:18" s="33" customFormat="1" ht="15" customHeight="1" x14ac:dyDescent="0.2">
      <c r="A565" s="16" t="s">
        <v>67</v>
      </c>
      <c r="B565" s="133">
        <v>757</v>
      </c>
      <c r="C565" s="82" t="s">
        <v>68</v>
      </c>
      <c r="D565" s="82" t="s">
        <v>25</v>
      </c>
      <c r="E565" s="152"/>
      <c r="F565" s="152"/>
      <c r="G565" s="29">
        <f>G566</f>
        <v>600000</v>
      </c>
      <c r="H565" s="90">
        <f t="shared" ref="H565:I565" si="152">H566</f>
        <v>600000</v>
      </c>
      <c r="I565" s="90">
        <f t="shared" si="152"/>
        <v>600000</v>
      </c>
      <c r="J565" s="175"/>
      <c r="K565" s="191"/>
      <c r="L565" s="191"/>
      <c r="M565" s="191"/>
      <c r="N565" s="191"/>
      <c r="O565" s="191"/>
      <c r="P565" s="191"/>
      <c r="Q565" s="191"/>
      <c r="R565" s="191"/>
    </row>
    <row r="566" spans="1:18" s="28" customFormat="1" ht="39.75" customHeight="1" x14ac:dyDescent="0.2">
      <c r="A566" s="37" t="s">
        <v>1031</v>
      </c>
      <c r="B566" s="133">
        <v>757</v>
      </c>
      <c r="C566" s="82" t="s">
        <v>68</v>
      </c>
      <c r="D566" s="82" t="s">
        <v>25</v>
      </c>
      <c r="E566" s="82" t="s">
        <v>177</v>
      </c>
      <c r="F566" s="82"/>
      <c r="G566" s="70">
        <f>G570+G568</f>
        <v>600000</v>
      </c>
      <c r="H566" s="84">
        <f t="shared" ref="H566:I566" si="153">H570</f>
        <v>600000</v>
      </c>
      <c r="I566" s="84">
        <f t="shared" si="153"/>
        <v>600000</v>
      </c>
      <c r="J566" s="159"/>
      <c r="K566" s="184"/>
      <c r="L566" s="184"/>
      <c r="M566" s="184"/>
      <c r="N566" s="184"/>
      <c r="O566" s="184"/>
      <c r="P566" s="184"/>
      <c r="Q566" s="184"/>
      <c r="R566" s="184"/>
    </row>
    <row r="567" spans="1:18" ht="89.25" hidden="1" customHeight="1" x14ac:dyDescent="0.2">
      <c r="A567" s="80"/>
      <c r="B567" s="133"/>
      <c r="C567" s="82"/>
      <c r="D567" s="82"/>
      <c r="E567" s="82"/>
      <c r="F567" s="82"/>
      <c r="G567" s="70"/>
      <c r="H567" s="84"/>
      <c r="I567" s="84"/>
      <c r="J567" s="159"/>
    </row>
    <row r="568" spans="1:18" hidden="1" x14ac:dyDescent="0.2">
      <c r="A568" s="80"/>
      <c r="B568" s="133"/>
      <c r="C568" s="82"/>
      <c r="D568" s="82"/>
      <c r="E568" s="82"/>
      <c r="F568" s="82"/>
      <c r="G568" s="70"/>
      <c r="H568" s="84"/>
      <c r="I568" s="84"/>
      <c r="J568" s="159"/>
    </row>
    <row r="569" spans="1:18" ht="19.5" hidden="1" customHeight="1" x14ac:dyDescent="0.2">
      <c r="A569" s="80"/>
      <c r="B569" s="133"/>
      <c r="C569" s="82"/>
      <c r="D569" s="82"/>
      <c r="E569" s="82"/>
      <c r="F569" s="82"/>
      <c r="G569" s="70"/>
      <c r="H569" s="84"/>
      <c r="I569" s="84"/>
      <c r="J569" s="159"/>
    </row>
    <row r="570" spans="1:18" s="28" customFormat="1" ht="27.75" customHeight="1" x14ac:dyDescent="0.2">
      <c r="A570" s="125" t="s">
        <v>69</v>
      </c>
      <c r="B570" s="133">
        <v>757</v>
      </c>
      <c r="C570" s="82" t="s">
        <v>68</v>
      </c>
      <c r="D570" s="82" t="s">
        <v>25</v>
      </c>
      <c r="E570" s="82" t="s">
        <v>188</v>
      </c>
      <c r="F570" s="82"/>
      <c r="G570" s="70">
        <f>G571</f>
        <v>600000</v>
      </c>
      <c r="H570" s="84">
        <f t="shared" ref="H570:I570" si="154">H571</f>
        <v>600000</v>
      </c>
      <c r="I570" s="84">
        <f t="shared" si="154"/>
        <v>600000</v>
      </c>
      <c r="J570" s="159"/>
      <c r="K570" s="184"/>
      <c r="L570" s="184"/>
      <c r="M570" s="184"/>
      <c r="N570" s="184"/>
      <c r="O570" s="184"/>
      <c r="P570" s="184"/>
      <c r="Q570" s="184"/>
      <c r="R570" s="184"/>
    </row>
    <row r="571" spans="1:18" s="32" customFormat="1" ht="28.5" customHeight="1" x14ac:dyDescent="0.2">
      <c r="A571" s="80" t="s">
        <v>33</v>
      </c>
      <c r="B571" s="133">
        <v>757</v>
      </c>
      <c r="C571" s="82" t="s">
        <v>68</v>
      </c>
      <c r="D571" s="82" t="s">
        <v>25</v>
      </c>
      <c r="E571" s="82" t="s">
        <v>188</v>
      </c>
      <c r="F571" s="82" t="s">
        <v>34</v>
      </c>
      <c r="G571" s="70">
        <f>G572</f>
        <v>600000</v>
      </c>
      <c r="H571" s="84">
        <f>H572</f>
        <v>600000</v>
      </c>
      <c r="I571" s="84">
        <f>I572</f>
        <v>600000</v>
      </c>
      <c r="J571" s="159"/>
      <c r="K571" s="183"/>
      <c r="L571" s="183"/>
      <c r="M571" s="183"/>
      <c r="N571" s="183"/>
      <c r="O571" s="183"/>
      <c r="P571" s="183"/>
      <c r="Q571" s="183"/>
      <c r="R571" s="183"/>
    </row>
    <row r="572" spans="1:18" s="32" customFormat="1" ht="25.5" x14ac:dyDescent="0.2">
      <c r="A572" s="80" t="s">
        <v>35</v>
      </c>
      <c r="B572" s="133">
        <v>757</v>
      </c>
      <c r="C572" s="82" t="s">
        <v>68</v>
      </c>
      <c r="D572" s="82" t="s">
        <v>25</v>
      </c>
      <c r="E572" s="82" t="s">
        <v>188</v>
      </c>
      <c r="F572" s="82" t="s">
        <v>36</v>
      </c>
      <c r="G572" s="70">
        <v>600000</v>
      </c>
      <c r="H572" s="84">
        <v>600000</v>
      </c>
      <c r="I572" s="84">
        <v>600000</v>
      </c>
      <c r="J572" s="159"/>
      <c r="K572" s="185"/>
      <c r="L572" s="183"/>
      <c r="M572" s="183"/>
      <c r="N572" s="183"/>
      <c r="O572" s="183"/>
      <c r="P572" s="183"/>
      <c r="Q572" s="183"/>
      <c r="R572" s="183"/>
    </row>
    <row r="573" spans="1:18" s="22" customFormat="1" x14ac:dyDescent="0.2">
      <c r="A573" s="47" t="s">
        <v>70</v>
      </c>
      <c r="B573" s="19"/>
      <c r="C573" s="20"/>
      <c r="D573" s="20"/>
      <c r="E573" s="20"/>
      <c r="F573" s="20"/>
      <c r="G573" s="12">
        <f>G37+G48+G190+G3050+G518+G549+G539+G31</f>
        <v>265386721.17999998</v>
      </c>
      <c r="H573" s="12">
        <f>H37+H48+H190+H3050+H518+H549+H539</f>
        <v>260454483.68999997</v>
      </c>
      <c r="I573" s="12">
        <f>I37+I48+I190+I3050+I518+I549+I539</f>
        <v>273293943.87</v>
      </c>
      <c r="J573" s="286">
        <f>G44+G53+G59+G62+G65+G123+G186+G247+G268+G291+G294+G304+G343+G371+G372+G375+G376+G379+G382+G391+G394+G406+G421+G424+G427+G430+G433+G436+G439+G442+G507+G509+G572+77893.78+G238+1224542.03</f>
        <v>241504441.72999996</v>
      </c>
      <c r="K573" s="222"/>
      <c r="L573" s="61"/>
      <c r="M573" s="61"/>
      <c r="N573" s="222">
        <f>H37+N48+N190+N549</f>
        <v>221011230.39999998</v>
      </c>
      <c r="O573" s="222">
        <f>N573-H573</f>
        <v>-39443253.289999992</v>
      </c>
      <c r="P573" s="61"/>
      <c r="Q573" s="61"/>
      <c r="R573" s="61"/>
    </row>
    <row r="574" spans="1:18" s="113" customFormat="1" hidden="1" x14ac:dyDescent="0.2">
      <c r="A574" s="124"/>
      <c r="B574" s="241"/>
      <c r="C574" s="146"/>
      <c r="D574" s="146"/>
      <c r="E574" s="146"/>
      <c r="F574" s="146"/>
      <c r="G574" s="93"/>
      <c r="H574" s="93"/>
      <c r="I574" s="93"/>
      <c r="J574" s="172"/>
      <c r="K574" s="188"/>
      <c r="L574" s="187"/>
      <c r="M574" s="187"/>
      <c r="N574" s="187"/>
      <c r="O574" s="187"/>
      <c r="P574" s="187"/>
      <c r="Q574" s="187"/>
      <c r="R574" s="187"/>
    </row>
    <row r="575" spans="1:18" s="113" customFormat="1" hidden="1" x14ac:dyDescent="0.2">
      <c r="A575" s="124"/>
      <c r="B575" s="241"/>
      <c r="C575" s="146"/>
      <c r="D575" s="146"/>
      <c r="E575" s="146"/>
      <c r="F575" s="146"/>
      <c r="G575" s="93"/>
      <c r="H575" s="93"/>
      <c r="I575" s="93"/>
      <c r="J575" s="172"/>
      <c r="K575" s="188"/>
      <c r="L575" s="187"/>
      <c r="M575" s="187"/>
      <c r="N575" s="187"/>
      <c r="O575" s="187"/>
      <c r="P575" s="187"/>
      <c r="Q575" s="187"/>
      <c r="R575" s="187"/>
    </row>
    <row r="576" spans="1:18" s="113" customFormat="1" hidden="1" x14ac:dyDescent="0.2">
      <c r="A576" s="124"/>
      <c r="B576" s="241"/>
      <c r="C576" s="146"/>
      <c r="D576" s="146"/>
      <c r="E576" s="146"/>
      <c r="F576" s="146"/>
      <c r="G576" s="93"/>
      <c r="H576" s="93"/>
      <c r="I576" s="93"/>
      <c r="J576" s="172"/>
      <c r="K576" s="188"/>
      <c r="L576" s="187"/>
      <c r="M576" s="187"/>
      <c r="N576" s="187"/>
      <c r="O576" s="187"/>
      <c r="P576" s="187"/>
      <c r="Q576" s="187"/>
      <c r="R576" s="187"/>
    </row>
    <row r="577" spans="1:18" s="338" customFormat="1" ht="53.25" customHeight="1" x14ac:dyDescent="0.2">
      <c r="A577" s="350" t="s">
        <v>1094</v>
      </c>
      <c r="B577" s="351">
        <v>763</v>
      </c>
      <c r="C577" s="352"/>
      <c r="D577" s="352"/>
      <c r="E577" s="352"/>
      <c r="F577" s="352"/>
      <c r="G577" s="353"/>
      <c r="H577" s="353"/>
      <c r="I577" s="353"/>
      <c r="J577" s="284"/>
      <c r="K577" s="337"/>
      <c r="L577" s="337"/>
      <c r="M577" s="337"/>
      <c r="N577" s="337"/>
      <c r="O577" s="337"/>
      <c r="P577" s="337"/>
      <c r="Q577" s="337"/>
      <c r="R577" s="337"/>
    </row>
    <row r="578" spans="1:18" x14ac:dyDescent="0.2">
      <c r="A578" s="243" t="s">
        <v>15</v>
      </c>
      <c r="B578" s="237">
        <v>763</v>
      </c>
      <c r="C578" s="238" t="s">
        <v>16</v>
      </c>
      <c r="D578" s="238"/>
      <c r="E578" s="238"/>
      <c r="F578" s="238"/>
      <c r="G578" s="235">
        <f>G579+G588</f>
        <v>27171315.09</v>
      </c>
      <c r="H578" s="235">
        <f>H579+H588</f>
        <v>21992442</v>
      </c>
      <c r="I578" s="235">
        <f>I579+I588</f>
        <v>21992442</v>
      </c>
      <c r="J578" s="171"/>
    </row>
    <row r="579" spans="1:18" s="33" customFormat="1" ht="51" x14ac:dyDescent="0.2">
      <c r="A579" s="80" t="s">
        <v>71</v>
      </c>
      <c r="B579" s="133">
        <v>763</v>
      </c>
      <c r="C579" s="82" t="s">
        <v>16</v>
      </c>
      <c r="D579" s="82" t="s">
        <v>51</v>
      </c>
      <c r="E579" s="82"/>
      <c r="F579" s="152"/>
      <c r="G579" s="84">
        <f>SUM(G580)</f>
        <v>20925305</v>
      </c>
      <c r="H579" s="84">
        <f>SUM(H580)</f>
        <v>20555002</v>
      </c>
      <c r="I579" s="84">
        <f>SUM(I580)</f>
        <v>20555002</v>
      </c>
      <c r="J579" s="159"/>
      <c r="K579" s="191"/>
      <c r="L579" s="191"/>
      <c r="M579" s="191"/>
      <c r="N579" s="191"/>
      <c r="O579" s="191"/>
      <c r="P579" s="191"/>
      <c r="Q579" s="191"/>
      <c r="R579" s="191"/>
    </row>
    <row r="580" spans="1:18" s="33" customFormat="1" ht="32.25" customHeight="1" x14ac:dyDescent="0.2">
      <c r="A580" s="16" t="s">
        <v>1022</v>
      </c>
      <c r="B580" s="133">
        <v>763</v>
      </c>
      <c r="C580" s="82" t="s">
        <v>16</v>
      </c>
      <c r="D580" s="82" t="s">
        <v>51</v>
      </c>
      <c r="E580" s="82" t="s">
        <v>189</v>
      </c>
      <c r="F580" s="152"/>
      <c r="G580" s="84">
        <f>G581</f>
        <v>20925305</v>
      </c>
      <c r="H580" s="84">
        <f>H581</f>
        <v>20555002</v>
      </c>
      <c r="I580" s="84">
        <f>I581</f>
        <v>20555002</v>
      </c>
      <c r="J580" s="159"/>
      <c r="K580" s="191"/>
      <c r="L580" s="191"/>
      <c r="M580" s="191"/>
      <c r="N580" s="191"/>
      <c r="O580" s="191"/>
      <c r="P580" s="191"/>
      <c r="Q580" s="191"/>
      <c r="R580" s="191"/>
    </row>
    <row r="581" spans="1:18" s="33" customFormat="1" ht="25.5" x14ac:dyDescent="0.2">
      <c r="A581" s="121" t="s">
        <v>1412</v>
      </c>
      <c r="B581" s="133">
        <v>763</v>
      </c>
      <c r="C581" s="82" t="s">
        <v>16</v>
      </c>
      <c r="D581" s="82" t="s">
        <v>51</v>
      </c>
      <c r="E581" s="82" t="s">
        <v>190</v>
      </c>
      <c r="F581" s="152"/>
      <c r="G581" s="84">
        <f>SUM(G582+G584+G587)</f>
        <v>20925305</v>
      </c>
      <c r="H581" s="84">
        <f>SUM(H582+H584+H587)</f>
        <v>20555002</v>
      </c>
      <c r="I581" s="84">
        <f>SUM(I582+I584+I587)</f>
        <v>20555002</v>
      </c>
      <c r="J581" s="159"/>
      <c r="K581" s="191"/>
      <c r="L581" s="191"/>
      <c r="M581" s="191"/>
      <c r="N581" s="191"/>
      <c r="O581" s="191"/>
      <c r="P581" s="191"/>
      <c r="Q581" s="191"/>
      <c r="R581" s="191"/>
    </row>
    <row r="582" spans="1:18" ht="63.75" x14ac:dyDescent="0.2">
      <c r="A582" s="80" t="s">
        <v>52</v>
      </c>
      <c r="B582" s="133">
        <v>763</v>
      </c>
      <c r="C582" s="82" t="s">
        <v>16</v>
      </c>
      <c r="D582" s="82" t="s">
        <v>51</v>
      </c>
      <c r="E582" s="82" t="s">
        <v>190</v>
      </c>
      <c r="F582" s="82" t="s">
        <v>55</v>
      </c>
      <c r="G582" s="84">
        <f>SUM(G583)</f>
        <v>20022694</v>
      </c>
      <c r="H582" s="84">
        <f>SUM(H583)</f>
        <v>20022694</v>
      </c>
      <c r="I582" s="84">
        <f>SUM(I583)</f>
        <v>20022694</v>
      </c>
      <c r="J582" s="159"/>
    </row>
    <row r="583" spans="1:18" ht="25.5" x14ac:dyDescent="0.2">
      <c r="A583" s="80" t="s">
        <v>53</v>
      </c>
      <c r="B583" s="133">
        <v>763</v>
      </c>
      <c r="C583" s="82" t="s">
        <v>16</v>
      </c>
      <c r="D583" s="82" t="s">
        <v>51</v>
      </c>
      <c r="E583" s="82" t="s">
        <v>190</v>
      </c>
      <c r="F583" s="82" t="s">
        <v>56</v>
      </c>
      <c r="G583" s="84">
        <v>20022694</v>
      </c>
      <c r="H583" s="84">
        <v>20022694</v>
      </c>
      <c r="I583" s="84">
        <v>20022694</v>
      </c>
      <c r="J583" s="159"/>
    </row>
    <row r="584" spans="1:18" ht="25.5" x14ac:dyDescent="0.2">
      <c r="A584" s="80" t="s">
        <v>33</v>
      </c>
      <c r="B584" s="133">
        <v>763</v>
      </c>
      <c r="C584" s="82" t="s">
        <v>16</v>
      </c>
      <c r="D584" s="82" t="s">
        <v>51</v>
      </c>
      <c r="E584" s="82" t="s">
        <v>190</v>
      </c>
      <c r="F584" s="82" t="s">
        <v>34</v>
      </c>
      <c r="G584" s="84">
        <f>SUM(G585)</f>
        <v>902611</v>
      </c>
      <c r="H584" s="84">
        <f>SUM(H585)</f>
        <v>532308</v>
      </c>
      <c r="I584" s="84">
        <f>SUM(I585)</f>
        <v>532308</v>
      </c>
      <c r="J584" s="159"/>
    </row>
    <row r="585" spans="1:18" ht="25.5" x14ac:dyDescent="0.2">
      <c r="A585" s="80" t="s">
        <v>35</v>
      </c>
      <c r="B585" s="133">
        <v>763</v>
      </c>
      <c r="C585" s="82" t="s">
        <v>16</v>
      </c>
      <c r="D585" s="82" t="s">
        <v>51</v>
      </c>
      <c r="E585" s="82" t="s">
        <v>190</v>
      </c>
      <c r="F585" s="82" t="s">
        <v>36</v>
      </c>
      <c r="G585" s="84">
        <f>546711+355900</f>
        <v>902611</v>
      </c>
      <c r="H585" s="84">
        <v>532308</v>
      </c>
      <c r="I585" s="84">
        <v>532308</v>
      </c>
      <c r="J585" s="159"/>
    </row>
    <row r="586" spans="1:18" ht="19.5" hidden="1" customHeight="1" x14ac:dyDescent="0.2">
      <c r="A586" s="122" t="s">
        <v>60</v>
      </c>
      <c r="B586" s="133">
        <v>763</v>
      </c>
      <c r="C586" s="82" t="s">
        <v>16</v>
      </c>
      <c r="D586" s="82" t="s">
        <v>51</v>
      </c>
      <c r="E586" s="82" t="s">
        <v>190</v>
      </c>
      <c r="F586" s="82" t="s">
        <v>61</v>
      </c>
      <c r="G586" s="84">
        <f>G587</f>
        <v>0</v>
      </c>
      <c r="H586" s="84">
        <f>H587</f>
        <v>0</v>
      </c>
      <c r="I586" s="84">
        <f>I587</f>
        <v>0</v>
      </c>
      <c r="J586" s="159"/>
    </row>
    <row r="587" spans="1:18" ht="16.5" hidden="1" customHeight="1" x14ac:dyDescent="0.2">
      <c r="A587" s="122" t="s">
        <v>129</v>
      </c>
      <c r="B587" s="133">
        <v>763</v>
      </c>
      <c r="C587" s="82" t="s">
        <v>16</v>
      </c>
      <c r="D587" s="82" t="s">
        <v>51</v>
      </c>
      <c r="E587" s="82" t="s">
        <v>190</v>
      </c>
      <c r="F587" s="82" t="s">
        <v>63</v>
      </c>
      <c r="G587" s="84"/>
      <c r="H587" s="84"/>
      <c r="I587" s="84"/>
      <c r="J587" s="159"/>
    </row>
    <row r="588" spans="1:18" ht="18.75" customHeight="1" x14ac:dyDescent="0.2">
      <c r="A588" s="123" t="s">
        <v>19</v>
      </c>
      <c r="B588" s="133">
        <v>763</v>
      </c>
      <c r="C588" s="82" t="s">
        <v>16</v>
      </c>
      <c r="D588" s="82" t="s">
        <v>20</v>
      </c>
      <c r="E588" s="82"/>
      <c r="F588" s="82"/>
      <c r="G588" s="84">
        <f>G589+G595+G611+G600</f>
        <v>6246010.0899999999</v>
      </c>
      <c r="H588" s="84">
        <f>H589</f>
        <v>1437440</v>
      </c>
      <c r="I588" s="84">
        <f>I589</f>
        <v>1437440</v>
      </c>
      <c r="J588" s="159"/>
    </row>
    <row r="589" spans="1:18" ht="39.75" customHeight="1" x14ac:dyDescent="0.2">
      <c r="A589" s="80" t="s">
        <v>1022</v>
      </c>
      <c r="B589" s="133">
        <v>763</v>
      </c>
      <c r="C589" s="82" t="s">
        <v>16</v>
      </c>
      <c r="D589" s="82" t="s">
        <v>20</v>
      </c>
      <c r="E589" s="82" t="s">
        <v>189</v>
      </c>
      <c r="F589" s="82"/>
      <c r="G589" s="84">
        <f>G590+G603+G607</f>
        <v>1646010.09</v>
      </c>
      <c r="H589" s="84">
        <f t="shared" ref="H589:I589" si="155">H590</f>
        <v>1437440</v>
      </c>
      <c r="I589" s="84">
        <f t="shared" si="155"/>
        <v>1437440</v>
      </c>
      <c r="J589" s="159"/>
      <c r="N589" s="189"/>
    </row>
    <row r="590" spans="1:18" ht="41.25" customHeight="1" x14ac:dyDescent="0.2">
      <c r="A590" s="80" t="s">
        <v>1413</v>
      </c>
      <c r="B590" s="133">
        <v>763</v>
      </c>
      <c r="C590" s="82" t="s">
        <v>16</v>
      </c>
      <c r="D590" s="82" t="s">
        <v>20</v>
      </c>
      <c r="E590" s="82" t="s">
        <v>191</v>
      </c>
      <c r="F590" s="82"/>
      <c r="G590" s="84">
        <f>G591+G593</f>
        <v>1646010.09</v>
      </c>
      <c r="H590" s="84">
        <f t="shared" ref="H590:I590" si="156">H591+H593</f>
        <v>1437440</v>
      </c>
      <c r="I590" s="84">
        <f t="shared" si="156"/>
        <v>1437440</v>
      </c>
      <c r="J590" s="159"/>
      <c r="P590" s="202"/>
    </row>
    <row r="591" spans="1:18" ht="27.75" customHeight="1" x14ac:dyDescent="0.2">
      <c r="A591" s="80" t="s">
        <v>33</v>
      </c>
      <c r="B591" s="133">
        <v>763</v>
      </c>
      <c r="C591" s="82" t="s">
        <v>16</v>
      </c>
      <c r="D591" s="82" t="s">
        <v>20</v>
      </c>
      <c r="E591" s="82" t="s">
        <v>191</v>
      </c>
      <c r="F591" s="82" t="s">
        <v>34</v>
      </c>
      <c r="G591" s="84">
        <f t="shared" ref="G591:I591" si="157">G592</f>
        <v>1608570.09</v>
      </c>
      <c r="H591" s="84">
        <f t="shared" si="157"/>
        <v>1400000</v>
      </c>
      <c r="I591" s="84">
        <f t="shared" si="157"/>
        <v>1400000</v>
      </c>
      <c r="J591" s="159"/>
    </row>
    <row r="592" spans="1:18" ht="28.5" customHeight="1" x14ac:dyDescent="0.2">
      <c r="A592" s="80" t="s">
        <v>35</v>
      </c>
      <c r="B592" s="133">
        <v>763</v>
      </c>
      <c r="C592" s="82" t="s">
        <v>16</v>
      </c>
      <c r="D592" s="82" t="s">
        <v>20</v>
      </c>
      <c r="E592" s="82" t="s">
        <v>191</v>
      </c>
      <c r="F592" s="82" t="s">
        <v>36</v>
      </c>
      <c r="G592" s="84">
        <f>1508570.09+100000</f>
        <v>1608570.09</v>
      </c>
      <c r="H592" s="84">
        <f>1200000+200000</f>
        <v>1400000</v>
      </c>
      <c r="I592" s="84">
        <f>1200000+200000</f>
        <v>1400000</v>
      </c>
      <c r="J592" s="159"/>
    </row>
    <row r="593" spans="1:18" x14ac:dyDescent="0.2">
      <c r="A593" s="80" t="s">
        <v>60</v>
      </c>
      <c r="B593" s="133">
        <v>763</v>
      </c>
      <c r="C593" s="82" t="s">
        <v>16</v>
      </c>
      <c r="D593" s="82" t="s">
        <v>20</v>
      </c>
      <c r="E593" s="82" t="s">
        <v>191</v>
      </c>
      <c r="F593" s="82" t="s">
        <v>61</v>
      </c>
      <c r="G593" s="84">
        <f>G594</f>
        <v>37440</v>
      </c>
      <c r="H593" s="84">
        <f t="shared" ref="H593:I593" si="158">H594</f>
        <v>37440</v>
      </c>
      <c r="I593" s="84">
        <f t="shared" si="158"/>
        <v>37440</v>
      </c>
      <c r="J593" s="159"/>
      <c r="K593" s="189"/>
    </row>
    <row r="594" spans="1:18" ht="15" customHeight="1" x14ac:dyDescent="0.2">
      <c r="A594" s="80" t="s">
        <v>129</v>
      </c>
      <c r="B594" s="133">
        <v>763</v>
      </c>
      <c r="C594" s="82" t="s">
        <v>16</v>
      </c>
      <c r="D594" s="82" t="s">
        <v>20</v>
      </c>
      <c r="E594" s="82" t="s">
        <v>191</v>
      </c>
      <c r="F594" s="82" t="s">
        <v>63</v>
      </c>
      <c r="G594" s="84">
        <v>37440</v>
      </c>
      <c r="H594" s="84">
        <v>37440</v>
      </c>
      <c r="I594" s="84">
        <v>37440</v>
      </c>
      <c r="J594" s="159"/>
      <c r="K594" s="189"/>
    </row>
    <row r="595" spans="1:18" ht="28.5" hidden="1" customHeight="1" x14ac:dyDescent="0.2">
      <c r="A595" s="80" t="s">
        <v>151</v>
      </c>
      <c r="B595" s="133">
        <v>763</v>
      </c>
      <c r="C595" s="82" t="s">
        <v>16</v>
      </c>
      <c r="D595" s="82" t="s">
        <v>20</v>
      </c>
      <c r="E595" s="82" t="s">
        <v>926</v>
      </c>
      <c r="F595" s="82"/>
      <c r="G595" s="84">
        <f>G596</f>
        <v>0</v>
      </c>
      <c r="H595" s="84">
        <f t="shared" ref="H595:I595" si="159">H596</f>
        <v>0</v>
      </c>
      <c r="I595" s="84">
        <f t="shared" si="159"/>
        <v>0</v>
      </c>
      <c r="J595" s="159"/>
    </row>
    <row r="596" spans="1:18" ht="28.5" hidden="1" customHeight="1" x14ac:dyDescent="0.2">
      <c r="A596" s="80" t="s">
        <v>151</v>
      </c>
      <c r="B596" s="133">
        <v>763</v>
      </c>
      <c r="C596" s="82" t="s">
        <v>16</v>
      </c>
      <c r="D596" s="82" t="s">
        <v>20</v>
      </c>
      <c r="E596" s="82" t="s">
        <v>254</v>
      </c>
      <c r="F596" s="82"/>
      <c r="G596" s="84">
        <f>G597</f>
        <v>0</v>
      </c>
      <c r="H596" s="84"/>
      <c r="I596" s="84"/>
      <c r="J596" s="159"/>
    </row>
    <row r="597" spans="1:18" ht="27.75" hidden="1" customHeight="1" x14ac:dyDescent="0.2">
      <c r="A597" s="80" t="s">
        <v>33</v>
      </c>
      <c r="B597" s="133">
        <v>763</v>
      </c>
      <c r="C597" s="82" t="s">
        <v>16</v>
      </c>
      <c r="D597" s="82" t="s">
        <v>20</v>
      </c>
      <c r="E597" s="82" t="s">
        <v>254</v>
      </c>
      <c r="F597" s="82" t="s">
        <v>34</v>
      </c>
      <c r="G597" s="84">
        <f t="shared" ref="G597:I597" si="160">G598</f>
        <v>0</v>
      </c>
      <c r="H597" s="84">
        <f t="shared" si="160"/>
        <v>0</v>
      </c>
      <c r="I597" s="84">
        <f t="shared" si="160"/>
        <v>0</v>
      </c>
      <c r="J597" s="159"/>
    </row>
    <row r="598" spans="1:18" ht="28.5" hidden="1" customHeight="1" x14ac:dyDescent="0.2">
      <c r="A598" s="80" t="s">
        <v>35</v>
      </c>
      <c r="B598" s="133">
        <v>763</v>
      </c>
      <c r="C598" s="82" t="s">
        <v>16</v>
      </c>
      <c r="D598" s="82" t="s">
        <v>20</v>
      </c>
      <c r="E598" s="82" t="s">
        <v>254</v>
      </c>
      <c r="F598" s="82" t="s">
        <v>36</v>
      </c>
      <c r="G598" s="84"/>
      <c r="H598" s="84"/>
      <c r="I598" s="84"/>
      <c r="J598" s="159"/>
    </row>
    <row r="599" spans="1:18" s="18" customFormat="1" ht="73.5" hidden="1" customHeight="1" x14ac:dyDescent="0.2">
      <c r="A599" s="16" t="s">
        <v>1026</v>
      </c>
      <c r="B599" s="133">
        <v>763</v>
      </c>
      <c r="C599" s="10" t="s">
        <v>155</v>
      </c>
      <c r="D599" s="10" t="s">
        <v>16</v>
      </c>
      <c r="E599" s="15" t="s">
        <v>196</v>
      </c>
      <c r="F599" s="15"/>
      <c r="G599" s="70"/>
      <c r="H599" s="70">
        <f t="shared" ref="H599:I599" si="161">H603</f>
        <v>0</v>
      </c>
      <c r="I599" s="70">
        <f t="shared" si="161"/>
        <v>0</v>
      </c>
      <c r="J599" s="158"/>
      <c r="K599" s="165"/>
      <c r="L599" s="165"/>
      <c r="M599" s="165"/>
      <c r="N599" s="165"/>
      <c r="O599" s="165"/>
      <c r="P599" s="165"/>
      <c r="Q599" s="165"/>
      <c r="R599" s="165"/>
    </row>
    <row r="600" spans="1:18" s="3" customFormat="1" ht="63.75" x14ac:dyDescent="0.2">
      <c r="A600" s="80" t="s">
        <v>1411</v>
      </c>
      <c r="B600" s="133">
        <v>763</v>
      </c>
      <c r="C600" s="82" t="s">
        <v>16</v>
      </c>
      <c r="D600" s="82" t="s">
        <v>20</v>
      </c>
      <c r="E600" s="82" t="s">
        <v>1388</v>
      </c>
      <c r="F600" s="82"/>
      <c r="G600" s="84">
        <f t="shared" ref="G600:I601" si="162">G601</f>
        <v>4600000</v>
      </c>
      <c r="H600" s="84">
        <f t="shared" si="162"/>
        <v>0</v>
      </c>
      <c r="I600" s="84">
        <f t="shared" si="162"/>
        <v>0</v>
      </c>
      <c r="J600" s="159"/>
      <c r="K600" s="179"/>
      <c r="L600" s="179"/>
      <c r="M600" s="179"/>
      <c r="N600" s="179"/>
      <c r="O600" s="179"/>
      <c r="P600" s="179"/>
      <c r="Q600" s="179"/>
      <c r="R600" s="179"/>
    </row>
    <row r="601" spans="1:18" s="3" customFormat="1" ht="25.5" x14ac:dyDescent="0.2">
      <c r="A601" s="16" t="s">
        <v>33</v>
      </c>
      <c r="B601" s="133">
        <v>763</v>
      </c>
      <c r="C601" s="82" t="s">
        <v>16</v>
      </c>
      <c r="D601" s="82" t="s">
        <v>20</v>
      </c>
      <c r="E601" s="82" t="s">
        <v>1388</v>
      </c>
      <c r="F601" s="82" t="s">
        <v>34</v>
      </c>
      <c r="G601" s="84">
        <f t="shared" si="162"/>
        <v>4600000</v>
      </c>
      <c r="H601" s="84">
        <f t="shared" si="162"/>
        <v>0</v>
      </c>
      <c r="I601" s="84">
        <f t="shared" si="162"/>
        <v>0</v>
      </c>
      <c r="J601" s="159"/>
      <c r="K601" s="179"/>
      <c r="L601" s="179"/>
      <c r="M601" s="179"/>
      <c r="N601" s="179"/>
      <c r="O601" s="179"/>
      <c r="P601" s="179"/>
      <c r="Q601" s="179"/>
      <c r="R601" s="179"/>
    </row>
    <row r="602" spans="1:18" s="3" customFormat="1" ht="25.5" x14ac:dyDescent="0.2">
      <c r="A602" s="16" t="s">
        <v>35</v>
      </c>
      <c r="B602" s="133">
        <v>763</v>
      </c>
      <c r="C602" s="82" t="s">
        <v>16</v>
      </c>
      <c r="D602" s="82" t="s">
        <v>20</v>
      </c>
      <c r="E602" s="82" t="s">
        <v>1388</v>
      </c>
      <c r="F602" s="82" t="s">
        <v>36</v>
      </c>
      <c r="G602" s="84">
        <f>3000000+1600000</f>
        <v>4600000</v>
      </c>
      <c r="H602" s="84">
        <v>0</v>
      </c>
      <c r="I602" s="84">
        <v>0</v>
      </c>
      <c r="J602" s="159">
        <f>G602+G267</f>
        <v>4600000</v>
      </c>
      <c r="K602" s="179"/>
      <c r="L602" s="179"/>
      <c r="M602" s="179"/>
      <c r="N602" s="179"/>
      <c r="O602" s="179"/>
      <c r="P602" s="179"/>
      <c r="Q602" s="179"/>
      <c r="R602" s="179"/>
    </row>
    <row r="603" spans="1:18" s="18" customFormat="1" ht="63.75" hidden="1" customHeight="1" x14ac:dyDescent="0.2">
      <c r="A603" s="80" t="s">
        <v>1305</v>
      </c>
      <c r="B603" s="14">
        <v>763</v>
      </c>
      <c r="C603" s="15" t="s">
        <v>16</v>
      </c>
      <c r="D603" s="15" t="s">
        <v>20</v>
      </c>
      <c r="E603" s="15" t="s">
        <v>1089</v>
      </c>
      <c r="F603" s="15"/>
      <c r="G603" s="70">
        <f>G605</f>
        <v>0</v>
      </c>
      <c r="H603" s="70">
        <f>H605</f>
        <v>0</v>
      </c>
      <c r="I603" s="70">
        <f>I605</f>
        <v>0</v>
      </c>
      <c r="J603" s="158">
        <f>G606+G638</f>
        <v>0</v>
      </c>
      <c r="K603" s="165"/>
      <c r="L603" s="165"/>
      <c r="M603" s="165"/>
      <c r="N603" s="165"/>
      <c r="O603" s="165"/>
      <c r="P603" s="165"/>
      <c r="Q603" s="165"/>
      <c r="R603" s="165"/>
    </row>
    <row r="604" spans="1:18" s="18" customFormat="1" ht="39" hidden="1" customHeight="1" x14ac:dyDescent="0.2">
      <c r="A604" s="16" t="s">
        <v>967</v>
      </c>
      <c r="B604" s="14">
        <v>763</v>
      </c>
      <c r="C604" s="15" t="s">
        <v>16</v>
      </c>
      <c r="D604" s="15" t="s">
        <v>20</v>
      </c>
      <c r="E604" s="15" t="s">
        <v>1089</v>
      </c>
      <c r="F604" s="15"/>
      <c r="G604" s="70">
        <f>G605</f>
        <v>0</v>
      </c>
      <c r="H604" s="70">
        <f t="shared" ref="H604:I604" si="163">H605</f>
        <v>0</v>
      </c>
      <c r="I604" s="70">
        <f t="shared" si="163"/>
        <v>0</v>
      </c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ht="30.75" hidden="1" customHeight="1" x14ac:dyDescent="0.2">
      <c r="A605" s="16" t="s">
        <v>33</v>
      </c>
      <c r="B605" s="14">
        <v>763</v>
      </c>
      <c r="C605" s="15" t="s">
        <v>16</v>
      </c>
      <c r="D605" s="15" t="s">
        <v>20</v>
      </c>
      <c r="E605" s="15" t="s">
        <v>1089</v>
      </c>
      <c r="F605" s="15" t="s">
        <v>34</v>
      </c>
      <c r="G605" s="70">
        <f t="shared" ref="G605:I605" si="164">G606</f>
        <v>0</v>
      </c>
      <c r="H605" s="70">
        <f t="shared" si="164"/>
        <v>0</v>
      </c>
      <c r="I605" s="70">
        <f t="shared" si="164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</row>
    <row r="606" spans="1:18" s="18" customFormat="1" ht="34.5" hidden="1" customHeight="1" x14ac:dyDescent="0.2">
      <c r="A606" s="16" t="s">
        <v>35</v>
      </c>
      <c r="B606" s="14">
        <v>763</v>
      </c>
      <c r="C606" s="15" t="s">
        <v>16</v>
      </c>
      <c r="D606" s="15" t="s">
        <v>20</v>
      </c>
      <c r="E606" s="15" t="s">
        <v>1089</v>
      </c>
      <c r="F606" s="15" t="s">
        <v>36</v>
      </c>
      <c r="G606" s="70"/>
      <c r="H606" s="70"/>
      <c r="I606" s="70"/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63.75" hidden="1" customHeight="1" x14ac:dyDescent="0.2">
      <c r="A607" s="16" t="s">
        <v>1066</v>
      </c>
      <c r="B607" s="133">
        <v>763</v>
      </c>
      <c r="C607" s="82" t="s">
        <v>16</v>
      </c>
      <c r="D607" s="82" t="s">
        <v>20</v>
      </c>
      <c r="E607" s="15" t="s">
        <v>1104</v>
      </c>
      <c r="F607" s="15"/>
      <c r="G607" s="70">
        <f>G609</f>
        <v>0</v>
      </c>
      <c r="H607" s="70">
        <f>H609</f>
        <v>0</v>
      </c>
      <c r="I607" s="70">
        <f>I609</f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9" hidden="1" customHeight="1" x14ac:dyDescent="0.2">
      <c r="A608" s="16" t="s">
        <v>967</v>
      </c>
      <c r="B608" s="133">
        <v>763</v>
      </c>
      <c r="C608" s="82" t="s">
        <v>16</v>
      </c>
      <c r="D608" s="82" t="s">
        <v>20</v>
      </c>
      <c r="E608" s="15" t="s">
        <v>1061</v>
      </c>
      <c r="F608" s="15"/>
      <c r="G608" s="70">
        <f>G609</f>
        <v>0</v>
      </c>
      <c r="H608" s="70">
        <f t="shared" ref="H608:I608" si="165">H609</f>
        <v>0</v>
      </c>
      <c r="I608" s="70">
        <f t="shared" si="165"/>
        <v>0</v>
      </c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ht="30.75" hidden="1" customHeight="1" x14ac:dyDescent="0.2">
      <c r="A609" s="16" t="s">
        <v>33</v>
      </c>
      <c r="B609" s="133">
        <v>763</v>
      </c>
      <c r="C609" s="82" t="s">
        <v>16</v>
      </c>
      <c r="D609" s="82" t="s">
        <v>20</v>
      </c>
      <c r="E609" s="15" t="s">
        <v>1104</v>
      </c>
      <c r="F609" s="15" t="s">
        <v>34</v>
      </c>
      <c r="G609" s="70">
        <f t="shared" ref="G609:I609" si="166">G610</f>
        <v>0</v>
      </c>
      <c r="H609" s="70">
        <f t="shared" si="166"/>
        <v>0</v>
      </c>
      <c r="I609" s="70">
        <f t="shared" si="166"/>
        <v>0</v>
      </c>
      <c r="J609" s="158"/>
      <c r="K609" s="69"/>
      <c r="L609" s="69"/>
      <c r="M609" s="69"/>
      <c r="N609" s="69"/>
      <c r="O609" s="69"/>
      <c r="P609" s="69"/>
      <c r="Q609" s="69"/>
      <c r="R609" s="69"/>
    </row>
    <row r="610" spans="1:18" s="18" customFormat="1" ht="34.5" hidden="1" customHeight="1" x14ac:dyDescent="0.2">
      <c r="A610" s="16" t="s">
        <v>35</v>
      </c>
      <c r="B610" s="133">
        <v>763</v>
      </c>
      <c r="C610" s="82" t="s">
        <v>16</v>
      </c>
      <c r="D610" s="82" t="s">
        <v>20</v>
      </c>
      <c r="E610" s="15" t="s">
        <v>1104</v>
      </c>
      <c r="F610" s="15" t="s">
        <v>36</v>
      </c>
      <c r="G610" s="70"/>
      <c r="H610" s="70"/>
      <c r="I610" s="70"/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 x14ac:dyDescent="0.2">
      <c r="A611" s="16" t="s">
        <v>92</v>
      </c>
      <c r="B611" s="133">
        <v>763</v>
      </c>
      <c r="C611" s="82" t="s">
        <v>16</v>
      </c>
      <c r="D611" s="82" t="s">
        <v>20</v>
      </c>
      <c r="E611" s="15" t="s">
        <v>192</v>
      </c>
      <c r="F611" s="15"/>
      <c r="G611" s="70">
        <f>G612+G615+G618</f>
        <v>0</v>
      </c>
      <c r="H611" s="70">
        <v>0</v>
      </c>
      <c r="I611" s="70">
        <v>0</v>
      </c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 x14ac:dyDescent="0.2">
      <c r="A612" s="16" t="s">
        <v>362</v>
      </c>
      <c r="B612" s="133">
        <v>763</v>
      </c>
      <c r="C612" s="82" t="s">
        <v>16</v>
      </c>
      <c r="D612" s="82" t="s">
        <v>20</v>
      </c>
      <c r="E612" s="15" t="s">
        <v>1146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 x14ac:dyDescent="0.2">
      <c r="A613" s="16" t="s">
        <v>362</v>
      </c>
      <c r="B613" s="133">
        <v>763</v>
      </c>
      <c r="C613" s="82" t="s">
        <v>16</v>
      </c>
      <c r="D613" s="82" t="s">
        <v>20</v>
      </c>
      <c r="E613" s="15" t="s">
        <v>361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 x14ac:dyDescent="0.2">
      <c r="A614" s="16" t="s">
        <v>302</v>
      </c>
      <c r="B614" s="133">
        <v>763</v>
      </c>
      <c r="C614" s="82" t="s">
        <v>16</v>
      </c>
      <c r="D614" s="82" t="s">
        <v>20</v>
      </c>
      <c r="E614" s="15" t="s">
        <v>361</v>
      </c>
      <c r="F614" s="15" t="s">
        <v>301</v>
      </c>
      <c r="G614" s="70"/>
      <c r="H614" s="70"/>
      <c r="I614" s="70"/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s="18" customFormat="1" ht="34.5" hidden="1" customHeight="1" x14ac:dyDescent="0.2">
      <c r="A615" s="16" t="s">
        <v>387</v>
      </c>
      <c r="B615" s="133">
        <v>763</v>
      </c>
      <c r="C615" s="82" t="s">
        <v>16</v>
      </c>
      <c r="D615" s="82" t="s">
        <v>20</v>
      </c>
      <c r="E615" s="15" t="s">
        <v>448</v>
      </c>
      <c r="F615" s="15"/>
      <c r="G615" s="70">
        <f>G616</f>
        <v>0</v>
      </c>
      <c r="H615" s="70">
        <v>0</v>
      </c>
      <c r="I615" s="70">
        <v>0</v>
      </c>
      <c r="J615" s="158"/>
      <c r="K615" s="165"/>
      <c r="L615" s="165"/>
      <c r="M615" s="165"/>
      <c r="N615" s="165"/>
      <c r="O615" s="165"/>
      <c r="P615" s="165"/>
      <c r="Q615" s="165"/>
      <c r="R615" s="165"/>
    </row>
    <row r="616" spans="1:18" s="18" customFormat="1" ht="34.5" hidden="1" customHeight="1" x14ac:dyDescent="0.2">
      <c r="A616" s="16" t="s">
        <v>387</v>
      </c>
      <c r="B616" s="133">
        <v>763</v>
      </c>
      <c r="C616" s="82" t="s">
        <v>16</v>
      </c>
      <c r="D616" s="82" t="s">
        <v>20</v>
      </c>
      <c r="E616" s="15" t="s">
        <v>386</v>
      </c>
      <c r="F616" s="15"/>
      <c r="G616" s="70">
        <f>G617</f>
        <v>0</v>
      </c>
      <c r="H616" s="70">
        <v>0</v>
      </c>
      <c r="I616" s="70">
        <v>0</v>
      </c>
      <c r="J616" s="158"/>
      <c r="K616" s="165"/>
      <c r="L616" s="165"/>
      <c r="M616" s="165"/>
      <c r="N616" s="165"/>
      <c r="O616" s="165"/>
      <c r="P616" s="165"/>
      <c r="Q616" s="165"/>
      <c r="R616" s="165"/>
    </row>
    <row r="617" spans="1:18" s="18" customFormat="1" ht="34.5" hidden="1" customHeight="1" x14ac:dyDescent="0.2">
      <c r="A617" s="16" t="s">
        <v>302</v>
      </c>
      <c r="B617" s="133">
        <v>763</v>
      </c>
      <c r="C617" s="82" t="s">
        <v>16</v>
      </c>
      <c r="D617" s="82" t="s">
        <v>20</v>
      </c>
      <c r="E617" s="15" t="s">
        <v>386</v>
      </c>
      <c r="F617" s="15" t="s">
        <v>301</v>
      </c>
      <c r="G617" s="70"/>
      <c r="H617" s="70"/>
      <c r="I617" s="70"/>
      <c r="J617" s="158"/>
      <c r="K617" s="165"/>
      <c r="L617" s="165"/>
      <c r="M617" s="165"/>
      <c r="N617" s="165"/>
      <c r="O617" s="165"/>
      <c r="P617" s="165"/>
      <c r="Q617" s="165"/>
      <c r="R617" s="165"/>
    </row>
    <row r="618" spans="1:18" s="18" customFormat="1" ht="34.5" hidden="1" customHeight="1" x14ac:dyDescent="0.2">
      <c r="A618" s="16" t="s">
        <v>741</v>
      </c>
      <c r="B618" s="133">
        <v>763</v>
      </c>
      <c r="C618" s="82" t="s">
        <v>16</v>
      </c>
      <c r="D618" s="82" t="s">
        <v>20</v>
      </c>
      <c r="E618" s="15" t="s">
        <v>1147</v>
      </c>
      <c r="F618" s="15"/>
      <c r="G618" s="70">
        <f>G619</f>
        <v>0</v>
      </c>
      <c r="H618" s="70">
        <v>0</v>
      </c>
      <c r="I618" s="70">
        <v>0</v>
      </c>
      <c r="J618" s="158"/>
      <c r="K618" s="165"/>
      <c r="L618" s="165"/>
      <c r="M618" s="165"/>
      <c r="N618" s="165"/>
      <c r="O618" s="165"/>
      <c r="P618" s="165"/>
      <c r="Q618" s="165"/>
      <c r="R618" s="165"/>
    </row>
    <row r="619" spans="1:18" s="18" customFormat="1" ht="34.5" hidden="1" customHeight="1" x14ac:dyDescent="0.2">
      <c r="A619" s="16" t="s">
        <v>741</v>
      </c>
      <c r="B619" s="133">
        <v>763</v>
      </c>
      <c r="C619" s="82" t="s">
        <v>16</v>
      </c>
      <c r="D619" s="82" t="s">
        <v>20</v>
      </c>
      <c r="E619" s="15" t="s">
        <v>740</v>
      </c>
      <c r="F619" s="15"/>
      <c r="G619" s="70">
        <f>G620</f>
        <v>0</v>
      </c>
      <c r="H619" s="70">
        <v>0</v>
      </c>
      <c r="I619" s="70">
        <v>0</v>
      </c>
      <c r="J619" s="158"/>
      <c r="K619" s="165"/>
      <c r="L619" s="165"/>
      <c r="M619" s="165"/>
      <c r="N619" s="165"/>
      <c r="O619" s="165"/>
      <c r="P619" s="165"/>
      <c r="Q619" s="165"/>
      <c r="R619" s="165"/>
    </row>
    <row r="620" spans="1:18" s="18" customFormat="1" ht="34.5" hidden="1" customHeight="1" x14ac:dyDescent="0.2">
      <c r="A620" s="16" t="s">
        <v>302</v>
      </c>
      <c r="B620" s="133">
        <v>763</v>
      </c>
      <c r="C620" s="82" t="s">
        <v>16</v>
      </c>
      <c r="D620" s="82" t="s">
        <v>20</v>
      </c>
      <c r="E620" s="15" t="s">
        <v>740</v>
      </c>
      <c r="F620" s="15" t="s">
        <v>301</v>
      </c>
      <c r="G620" s="70"/>
      <c r="H620" s="70"/>
      <c r="I620" s="70"/>
      <c r="J620" s="158"/>
      <c r="K620" s="165"/>
      <c r="L620" s="165"/>
      <c r="M620" s="165"/>
      <c r="N620" s="165"/>
      <c r="O620" s="165"/>
      <c r="P620" s="165"/>
      <c r="Q620" s="165"/>
      <c r="R620" s="165"/>
    </row>
    <row r="621" spans="1:18" x14ac:dyDescent="0.2">
      <c r="A621" s="236" t="s">
        <v>82</v>
      </c>
      <c r="B621" s="237">
        <v>763</v>
      </c>
      <c r="C621" s="238" t="s">
        <v>51</v>
      </c>
      <c r="D621" s="238"/>
      <c r="E621" s="238"/>
      <c r="F621" s="238"/>
      <c r="G621" s="235">
        <f>SUM(G627)+G622</f>
        <v>2312140</v>
      </c>
      <c r="H621" s="235">
        <f>SUM(H627)</f>
        <v>1070000</v>
      </c>
      <c r="I621" s="235">
        <f>SUM(I627)</f>
        <v>1070000</v>
      </c>
      <c r="J621" s="171"/>
    </row>
    <row r="622" spans="1:18" hidden="1" x14ac:dyDescent="0.2">
      <c r="A622" s="247" t="s">
        <v>696</v>
      </c>
      <c r="B622" s="133">
        <v>763</v>
      </c>
      <c r="C622" s="131" t="s">
        <v>51</v>
      </c>
      <c r="D622" s="131" t="s">
        <v>155</v>
      </c>
      <c r="E622" s="238"/>
      <c r="F622" s="238"/>
      <c r="G622" s="90">
        <f>G624</f>
        <v>0</v>
      </c>
      <c r="H622" s="90">
        <f t="shared" ref="H622:I622" si="167">H624</f>
        <v>0</v>
      </c>
      <c r="I622" s="90">
        <f t="shared" si="167"/>
        <v>0</v>
      </c>
      <c r="J622" s="175"/>
    </row>
    <row r="623" spans="1:18" ht="53.25" hidden="1" customHeight="1" x14ac:dyDescent="0.2">
      <c r="A623" s="80" t="s">
        <v>393</v>
      </c>
      <c r="B623" s="133">
        <v>763</v>
      </c>
      <c r="C623" s="82" t="s">
        <v>51</v>
      </c>
      <c r="D623" s="82" t="s">
        <v>155</v>
      </c>
      <c r="E623" s="133" t="s">
        <v>189</v>
      </c>
      <c r="F623" s="133"/>
      <c r="G623" s="84">
        <f>G624</f>
        <v>0</v>
      </c>
      <c r="H623" s="84">
        <f t="shared" ref="H623:I623" si="168">H624</f>
        <v>0</v>
      </c>
      <c r="I623" s="84">
        <f t="shared" si="168"/>
        <v>0</v>
      </c>
      <c r="J623" s="159"/>
    </row>
    <row r="624" spans="1:18" ht="40.5" hidden="1" customHeight="1" x14ac:dyDescent="0.2">
      <c r="A624" s="80" t="s">
        <v>695</v>
      </c>
      <c r="B624" s="133">
        <v>763</v>
      </c>
      <c r="C624" s="82" t="s">
        <v>51</v>
      </c>
      <c r="D624" s="82" t="s">
        <v>155</v>
      </c>
      <c r="E624" s="133" t="s">
        <v>706</v>
      </c>
      <c r="F624" s="133"/>
      <c r="G624" s="84">
        <f>G625</f>
        <v>0</v>
      </c>
      <c r="H624" s="84">
        <f>H626</f>
        <v>0</v>
      </c>
      <c r="I624" s="84">
        <f>I626</f>
        <v>0</v>
      </c>
      <c r="J624" s="159"/>
    </row>
    <row r="625" spans="1:10" ht="25.5" hidden="1" x14ac:dyDescent="0.2">
      <c r="A625" s="80" t="s">
        <v>33</v>
      </c>
      <c r="B625" s="133">
        <v>763</v>
      </c>
      <c r="C625" s="82" t="s">
        <v>51</v>
      </c>
      <c r="D625" s="82" t="s">
        <v>155</v>
      </c>
      <c r="E625" s="133" t="s">
        <v>706</v>
      </c>
      <c r="F625" s="133">
        <v>200</v>
      </c>
      <c r="G625" s="84">
        <f t="shared" ref="G625:I625" si="169">G626</f>
        <v>0</v>
      </c>
      <c r="H625" s="84">
        <f t="shared" si="169"/>
        <v>0</v>
      </c>
      <c r="I625" s="84">
        <f t="shared" si="169"/>
        <v>0</v>
      </c>
      <c r="J625" s="159"/>
    </row>
    <row r="626" spans="1:10" ht="48" hidden="1" customHeight="1" x14ac:dyDescent="0.2">
      <c r="A626" s="80" t="s">
        <v>35</v>
      </c>
      <c r="B626" s="133">
        <v>763</v>
      </c>
      <c r="C626" s="82" t="s">
        <v>51</v>
      </c>
      <c r="D626" s="82" t="s">
        <v>155</v>
      </c>
      <c r="E626" s="133" t="s">
        <v>706</v>
      </c>
      <c r="F626" s="133">
        <v>240</v>
      </c>
      <c r="G626" s="84"/>
      <c r="H626" s="83"/>
      <c r="I626" s="83"/>
      <c r="J626" s="160"/>
    </row>
    <row r="627" spans="1:10" x14ac:dyDescent="0.2">
      <c r="A627" s="80" t="s">
        <v>83</v>
      </c>
      <c r="B627" s="133">
        <v>763</v>
      </c>
      <c r="C627" s="82" t="s">
        <v>51</v>
      </c>
      <c r="D627" s="82" t="s">
        <v>84</v>
      </c>
      <c r="E627" s="82"/>
      <c r="F627" s="82"/>
      <c r="G627" s="84">
        <f>G628</f>
        <v>2312140</v>
      </c>
      <c r="H627" s="84">
        <f>H628</f>
        <v>1070000</v>
      </c>
      <c r="I627" s="84">
        <f>I628</f>
        <v>1070000</v>
      </c>
      <c r="J627" s="159"/>
    </row>
    <row r="628" spans="1:10" ht="30.75" customHeight="1" x14ac:dyDescent="0.2">
      <c r="A628" s="16" t="s">
        <v>1022</v>
      </c>
      <c r="B628" s="133">
        <v>763</v>
      </c>
      <c r="C628" s="82" t="s">
        <v>51</v>
      </c>
      <c r="D628" s="82" t="s">
        <v>84</v>
      </c>
      <c r="E628" s="82" t="s">
        <v>189</v>
      </c>
      <c r="F628" s="82"/>
      <c r="G628" s="84">
        <f>G629+G635+G638+G641++G644+G647+G650+G653+G656+G659+G632</f>
        <v>2312140</v>
      </c>
      <c r="H628" s="84">
        <f>H629+H635+H647</f>
        <v>1070000</v>
      </c>
      <c r="I628" s="84">
        <f>I629+I635+I647</f>
        <v>1070000</v>
      </c>
      <c r="J628" s="159"/>
    </row>
    <row r="629" spans="1:10" ht="116.25" customHeight="1" x14ac:dyDescent="0.2">
      <c r="A629" s="80" t="s">
        <v>1414</v>
      </c>
      <c r="B629" s="133">
        <v>763</v>
      </c>
      <c r="C629" s="82" t="s">
        <v>51</v>
      </c>
      <c r="D629" s="82" t="s">
        <v>84</v>
      </c>
      <c r="E629" s="82" t="s">
        <v>194</v>
      </c>
      <c r="F629" s="82"/>
      <c r="G629" s="84">
        <f>G630</f>
        <v>1443140</v>
      </c>
      <c r="H629" s="84">
        <f t="shared" ref="H629:I629" si="170">H630</f>
        <v>800000</v>
      </c>
      <c r="I629" s="84">
        <f t="shared" si="170"/>
        <v>800000</v>
      </c>
      <c r="J629" s="159"/>
    </row>
    <row r="630" spans="1:10" ht="25.5" x14ac:dyDescent="0.2">
      <c r="A630" s="16" t="s">
        <v>33</v>
      </c>
      <c r="B630" s="133">
        <v>763</v>
      </c>
      <c r="C630" s="82" t="s">
        <v>51</v>
      </c>
      <c r="D630" s="82" t="s">
        <v>84</v>
      </c>
      <c r="E630" s="82" t="s">
        <v>194</v>
      </c>
      <c r="F630" s="82" t="s">
        <v>34</v>
      </c>
      <c r="G630" s="84">
        <f>SUM(G631)</f>
        <v>1443140</v>
      </c>
      <c r="H630" s="84">
        <f>SUM(H631)</f>
        <v>800000</v>
      </c>
      <c r="I630" s="84">
        <f>SUM(I631)</f>
        <v>800000</v>
      </c>
      <c r="J630" s="159"/>
    </row>
    <row r="631" spans="1:10" ht="30.75" customHeight="1" x14ac:dyDescent="0.2">
      <c r="A631" s="16" t="s">
        <v>35</v>
      </c>
      <c r="B631" s="133">
        <v>763</v>
      </c>
      <c r="C631" s="82" t="s">
        <v>51</v>
      </c>
      <c r="D631" s="82" t="s">
        <v>84</v>
      </c>
      <c r="E631" s="82" t="s">
        <v>194</v>
      </c>
      <c r="F631" s="82" t="s">
        <v>36</v>
      </c>
      <c r="G631" s="84">
        <v>1443140</v>
      </c>
      <c r="H631" s="84">
        <v>800000</v>
      </c>
      <c r="I631" s="84">
        <v>800000</v>
      </c>
      <c r="J631" s="159"/>
    </row>
    <row r="632" spans="1:10" ht="37.5" customHeight="1" x14ac:dyDescent="0.2">
      <c r="A632" s="16" t="s">
        <v>1446</v>
      </c>
      <c r="B632" s="133">
        <v>763</v>
      </c>
      <c r="C632" s="82" t="s">
        <v>51</v>
      </c>
      <c r="D632" s="82" t="s">
        <v>84</v>
      </c>
      <c r="E632" s="82" t="s">
        <v>1135</v>
      </c>
      <c r="F632" s="82"/>
      <c r="G632" s="84">
        <f>G633</f>
        <v>599000</v>
      </c>
      <c r="H632" s="84">
        <f t="shared" ref="H632:I632" si="171">H633</f>
        <v>0</v>
      </c>
      <c r="I632" s="84">
        <f t="shared" si="171"/>
        <v>0</v>
      </c>
      <c r="J632" s="159"/>
    </row>
    <row r="633" spans="1:10" ht="25.5" x14ac:dyDescent="0.2">
      <c r="A633" s="16" t="s">
        <v>33</v>
      </c>
      <c r="B633" s="133">
        <v>763</v>
      </c>
      <c r="C633" s="82" t="s">
        <v>51</v>
      </c>
      <c r="D633" s="82" t="s">
        <v>84</v>
      </c>
      <c r="E633" s="82" t="s">
        <v>1135</v>
      </c>
      <c r="F633" s="82" t="s">
        <v>34</v>
      </c>
      <c r="G633" s="84">
        <f>SUM(G634)</f>
        <v>599000</v>
      </c>
      <c r="H633" s="84">
        <f>SUM(H634)</f>
        <v>0</v>
      </c>
      <c r="I633" s="84">
        <f>SUM(I634)</f>
        <v>0</v>
      </c>
      <c r="J633" s="159"/>
    </row>
    <row r="634" spans="1:10" ht="30.75" customHeight="1" x14ac:dyDescent="0.2">
      <c r="A634" s="16" t="s">
        <v>35</v>
      </c>
      <c r="B634" s="133">
        <v>763</v>
      </c>
      <c r="C634" s="82" t="s">
        <v>51</v>
      </c>
      <c r="D634" s="82" t="s">
        <v>84</v>
      </c>
      <c r="E634" s="82" t="s">
        <v>1135</v>
      </c>
      <c r="F634" s="82" t="s">
        <v>36</v>
      </c>
      <c r="G634" s="84">
        <v>599000</v>
      </c>
      <c r="H634" s="84"/>
      <c r="I634" s="84"/>
      <c r="J634" s="159"/>
    </row>
    <row r="635" spans="1:10" ht="99.75" customHeight="1" x14ac:dyDescent="0.2">
      <c r="A635" s="30" t="s">
        <v>1415</v>
      </c>
      <c r="B635" s="133">
        <v>763</v>
      </c>
      <c r="C635" s="82" t="s">
        <v>51</v>
      </c>
      <c r="D635" s="82" t="s">
        <v>84</v>
      </c>
      <c r="E635" s="82" t="s">
        <v>195</v>
      </c>
      <c r="F635" s="82"/>
      <c r="G635" s="84">
        <f>G636</f>
        <v>270000</v>
      </c>
      <c r="H635" s="84">
        <f t="shared" ref="H635:I635" si="172">H636</f>
        <v>270000</v>
      </c>
      <c r="I635" s="84">
        <f t="shared" si="172"/>
        <v>270000</v>
      </c>
      <c r="J635" s="159"/>
    </row>
    <row r="636" spans="1:10" ht="25.5" x14ac:dyDescent="0.2">
      <c r="A636" s="16" t="s">
        <v>33</v>
      </c>
      <c r="B636" s="133">
        <v>763</v>
      </c>
      <c r="C636" s="82" t="s">
        <v>51</v>
      </c>
      <c r="D636" s="82" t="s">
        <v>84</v>
      </c>
      <c r="E636" s="82" t="s">
        <v>195</v>
      </c>
      <c r="F636" s="82" t="s">
        <v>34</v>
      </c>
      <c r="G636" s="84">
        <f>SUM(G637)</f>
        <v>270000</v>
      </c>
      <c r="H636" s="84">
        <f>SUM(H637)</f>
        <v>270000</v>
      </c>
      <c r="I636" s="84">
        <f>SUM(I637)</f>
        <v>270000</v>
      </c>
      <c r="J636" s="159"/>
    </row>
    <row r="637" spans="1:10" ht="25.5" customHeight="1" x14ac:dyDescent="0.2">
      <c r="A637" s="16" t="s">
        <v>35</v>
      </c>
      <c r="B637" s="133">
        <v>763</v>
      </c>
      <c r="C637" s="82" t="s">
        <v>51</v>
      </c>
      <c r="D637" s="82" t="s">
        <v>84</v>
      </c>
      <c r="E637" s="82" t="s">
        <v>195</v>
      </c>
      <c r="F637" s="82" t="s">
        <v>36</v>
      </c>
      <c r="G637" s="84">
        <v>270000</v>
      </c>
      <c r="H637" s="84">
        <v>270000</v>
      </c>
      <c r="I637" s="84">
        <v>270000</v>
      </c>
      <c r="J637" s="159"/>
    </row>
    <row r="638" spans="1:10" ht="78" hidden="1" customHeight="1" x14ac:dyDescent="0.2">
      <c r="A638" s="30" t="s">
        <v>525</v>
      </c>
      <c r="B638" s="133">
        <v>763</v>
      </c>
      <c r="C638" s="82" t="s">
        <v>51</v>
      </c>
      <c r="D638" s="82" t="s">
        <v>84</v>
      </c>
      <c r="E638" s="82" t="s">
        <v>496</v>
      </c>
      <c r="F638" s="82"/>
      <c r="G638" s="84">
        <f>G639</f>
        <v>0</v>
      </c>
      <c r="H638" s="84">
        <v>0</v>
      </c>
      <c r="I638" s="84">
        <v>0</v>
      </c>
      <c r="J638" s="159"/>
    </row>
    <row r="639" spans="1:10" ht="25.5" hidden="1" x14ac:dyDescent="0.2">
      <c r="A639" s="16" t="s">
        <v>33</v>
      </c>
      <c r="B639" s="133">
        <v>763</v>
      </c>
      <c r="C639" s="82" t="s">
        <v>51</v>
      </c>
      <c r="D639" s="82" t="s">
        <v>84</v>
      </c>
      <c r="E639" s="82" t="s">
        <v>496</v>
      </c>
      <c r="F639" s="82" t="s">
        <v>34</v>
      </c>
      <c r="G639" s="84">
        <f>SUM(G640)</f>
        <v>0</v>
      </c>
      <c r="H639" s="84">
        <f>SUM(H640)</f>
        <v>0</v>
      </c>
      <c r="I639" s="84">
        <f>SUM(I640)</f>
        <v>0</v>
      </c>
      <c r="J639" s="159"/>
    </row>
    <row r="640" spans="1:10" ht="25.5" hidden="1" customHeight="1" x14ac:dyDescent="0.2">
      <c r="A640" s="16" t="s">
        <v>35</v>
      </c>
      <c r="B640" s="133">
        <v>763</v>
      </c>
      <c r="C640" s="82" t="s">
        <v>51</v>
      </c>
      <c r="D640" s="82" t="s">
        <v>84</v>
      </c>
      <c r="E640" s="82" t="s">
        <v>496</v>
      </c>
      <c r="F640" s="82" t="s">
        <v>36</v>
      </c>
      <c r="G640" s="84"/>
      <c r="H640" s="84">
        <v>0</v>
      </c>
      <c r="I640" s="84">
        <v>0</v>
      </c>
      <c r="J640" s="159"/>
    </row>
    <row r="641" spans="1:10" ht="23.25" hidden="1" customHeight="1" x14ac:dyDescent="0.2">
      <c r="A641" s="111" t="s">
        <v>498</v>
      </c>
      <c r="B641" s="133">
        <v>763</v>
      </c>
      <c r="C641" s="82" t="s">
        <v>51</v>
      </c>
      <c r="D641" s="82" t="s">
        <v>84</v>
      </c>
      <c r="E641" s="82" t="s">
        <v>497</v>
      </c>
      <c r="F641" s="82"/>
      <c r="G641" s="84">
        <f>G642</f>
        <v>0</v>
      </c>
      <c r="H641" s="84">
        <v>0</v>
      </c>
      <c r="I641" s="84">
        <v>0</v>
      </c>
      <c r="J641" s="159"/>
    </row>
    <row r="642" spans="1:10" ht="25.5" hidden="1" x14ac:dyDescent="0.2">
      <c r="A642" s="16" t="s">
        <v>33</v>
      </c>
      <c r="B642" s="133">
        <v>763</v>
      </c>
      <c r="C642" s="82" t="s">
        <v>51</v>
      </c>
      <c r="D642" s="82" t="s">
        <v>84</v>
      </c>
      <c r="E642" s="82" t="s">
        <v>497</v>
      </c>
      <c r="F642" s="82" t="s">
        <v>34</v>
      </c>
      <c r="G642" s="84">
        <f>SUM(G643)</f>
        <v>0</v>
      </c>
      <c r="H642" s="84">
        <f>SUM(H643)</f>
        <v>0</v>
      </c>
      <c r="I642" s="84">
        <f>SUM(I643)</f>
        <v>0</v>
      </c>
      <c r="J642" s="159"/>
    </row>
    <row r="643" spans="1:10" ht="25.5" hidden="1" customHeight="1" x14ac:dyDescent="0.2">
      <c r="A643" s="16" t="s">
        <v>35</v>
      </c>
      <c r="B643" s="133">
        <v>763</v>
      </c>
      <c r="C643" s="82" t="s">
        <v>51</v>
      </c>
      <c r="D643" s="82" t="s">
        <v>84</v>
      </c>
      <c r="E643" s="82" t="s">
        <v>497</v>
      </c>
      <c r="F643" s="82" t="s">
        <v>36</v>
      </c>
      <c r="G643" s="84"/>
      <c r="H643" s="84">
        <v>0</v>
      </c>
      <c r="I643" s="84">
        <v>0</v>
      </c>
      <c r="J643" s="159"/>
    </row>
    <row r="644" spans="1:10" ht="23.25" hidden="1" customHeight="1" x14ac:dyDescent="0.2">
      <c r="A644" s="111" t="s">
        <v>500</v>
      </c>
      <c r="B644" s="133">
        <v>763</v>
      </c>
      <c r="C644" s="82" t="s">
        <v>51</v>
      </c>
      <c r="D644" s="82" t="s">
        <v>84</v>
      </c>
      <c r="E644" s="82" t="s">
        <v>499</v>
      </c>
      <c r="F644" s="82"/>
      <c r="G644" s="84">
        <f>G645</f>
        <v>0</v>
      </c>
      <c r="H644" s="84">
        <v>0</v>
      </c>
      <c r="I644" s="84">
        <v>0</v>
      </c>
      <c r="J644" s="159"/>
    </row>
    <row r="645" spans="1:10" ht="25.5" hidden="1" x14ac:dyDescent="0.2">
      <c r="A645" s="16" t="s">
        <v>33</v>
      </c>
      <c r="B645" s="133">
        <v>763</v>
      </c>
      <c r="C645" s="82" t="s">
        <v>51</v>
      </c>
      <c r="D645" s="82" t="s">
        <v>84</v>
      </c>
      <c r="E645" s="82" t="s">
        <v>499</v>
      </c>
      <c r="F645" s="82" t="s">
        <v>34</v>
      </c>
      <c r="G645" s="84">
        <f>SUM(G646)</f>
        <v>0</v>
      </c>
      <c r="H645" s="84">
        <f>SUM(H646)</f>
        <v>0</v>
      </c>
      <c r="I645" s="84">
        <f>SUM(I646)</f>
        <v>0</v>
      </c>
      <c r="J645" s="159"/>
    </row>
    <row r="646" spans="1:10" ht="25.5" hidden="1" customHeight="1" x14ac:dyDescent="0.2">
      <c r="A646" s="16" t="s">
        <v>35</v>
      </c>
      <c r="B646" s="133">
        <v>763</v>
      </c>
      <c r="C646" s="82" t="s">
        <v>51</v>
      </c>
      <c r="D646" s="82" t="s">
        <v>84</v>
      </c>
      <c r="E646" s="82" t="s">
        <v>499</v>
      </c>
      <c r="F646" s="82" t="s">
        <v>36</v>
      </c>
      <c r="G646" s="84"/>
      <c r="H646" s="84">
        <v>0</v>
      </c>
      <c r="I646" s="84">
        <v>0</v>
      </c>
      <c r="J646" s="159"/>
    </row>
    <row r="647" spans="1:10" ht="34.5" hidden="1" customHeight="1" x14ac:dyDescent="0.2">
      <c r="A647" s="16" t="s">
        <v>514</v>
      </c>
      <c r="B647" s="133">
        <v>763</v>
      </c>
      <c r="C647" s="82" t="s">
        <v>51</v>
      </c>
      <c r="D647" s="82" t="s">
        <v>84</v>
      </c>
      <c r="E647" s="82" t="s">
        <v>513</v>
      </c>
      <c r="F647" s="82"/>
      <c r="G647" s="84">
        <f>G648</f>
        <v>0</v>
      </c>
      <c r="H647" s="84">
        <f>SUM(H648)</f>
        <v>0</v>
      </c>
      <c r="I647" s="84">
        <f>SUM(I648)</f>
        <v>0</v>
      </c>
      <c r="J647" s="159"/>
    </row>
    <row r="648" spans="1:10" ht="25.5" hidden="1" x14ac:dyDescent="0.2">
      <c r="A648" s="16" t="s">
        <v>33</v>
      </c>
      <c r="B648" s="133">
        <v>763</v>
      </c>
      <c r="C648" s="82" t="s">
        <v>51</v>
      </c>
      <c r="D648" s="82" t="s">
        <v>84</v>
      </c>
      <c r="E648" s="82" t="s">
        <v>513</v>
      </c>
      <c r="F648" s="82" t="s">
        <v>34</v>
      </c>
      <c r="G648" s="84">
        <f>SUM(G649)</f>
        <v>0</v>
      </c>
      <c r="H648" s="84">
        <f>SUM(H649)</f>
        <v>0</v>
      </c>
      <c r="I648" s="84">
        <f>SUM(I649)</f>
        <v>0</v>
      </c>
      <c r="J648" s="159"/>
    </row>
    <row r="649" spans="1:10" ht="30.75" hidden="1" customHeight="1" x14ac:dyDescent="0.2">
      <c r="A649" s="16" t="s">
        <v>35</v>
      </c>
      <c r="B649" s="133">
        <v>763</v>
      </c>
      <c r="C649" s="82" t="s">
        <v>51</v>
      </c>
      <c r="D649" s="82" t="s">
        <v>84</v>
      </c>
      <c r="E649" s="82" t="s">
        <v>513</v>
      </c>
      <c r="F649" s="82" t="s">
        <v>36</v>
      </c>
      <c r="G649" s="84"/>
      <c r="H649" s="84"/>
      <c r="I649" s="84"/>
      <c r="J649" s="159"/>
    </row>
    <row r="650" spans="1:10" ht="34.5" hidden="1" customHeight="1" x14ac:dyDescent="0.2">
      <c r="A650" s="16" t="s">
        <v>698</v>
      </c>
      <c r="B650" s="133">
        <v>763</v>
      </c>
      <c r="C650" s="82" t="s">
        <v>51</v>
      </c>
      <c r="D650" s="82" t="s">
        <v>84</v>
      </c>
      <c r="E650" s="82" t="s">
        <v>697</v>
      </c>
      <c r="F650" s="82"/>
      <c r="G650" s="84">
        <f>G651</f>
        <v>0</v>
      </c>
      <c r="H650" s="84">
        <f>SUM(H651)</f>
        <v>0</v>
      </c>
      <c r="I650" s="84">
        <f>SUM(I651)</f>
        <v>0</v>
      </c>
      <c r="J650" s="159"/>
    </row>
    <row r="651" spans="1:10" ht="25.5" hidden="1" x14ac:dyDescent="0.2">
      <c r="A651" s="16" t="s">
        <v>33</v>
      </c>
      <c r="B651" s="133">
        <v>763</v>
      </c>
      <c r="C651" s="82" t="s">
        <v>51</v>
      </c>
      <c r="D651" s="82" t="s">
        <v>84</v>
      </c>
      <c r="E651" s="82" t="s">
        <v>697</v>
      </c>
      <c r="F651" s="82" t="s">
        <v>34</v>
      </c>
      <c r="G651" s="84">
        <f>SUM(G652)</f>
        <v>0</v>
      </c>
      <c r="H651" s="84">
        <f>SUM(H652)</f>
        <v>0</v>
      </c>
      <c r="I651" s="84">
        <f>SUM(I652)</f>
        <v>0</v>
      </c>
      <c r="J651" s="159"/>
    </row>
    <row r="652" spans="1:10" ht="30.75" hidden="1" customHeight="1" x14ac:dyDescent="0.2">
      <c r="A652" s="16" t="s">
        <v>35</v>
      </c>
      <c r="B652" s="133">
        <v>763</v>
      </c>
      <c r="C652" s="82" t="s">
        <v>51</v>
      </c>
      <c r="D652" s="82" t="s">
        <v>84</v>
      </c>
      <c r="E652" s="82" t="s">
        <v>697</v>
      </c>
      <c r="F652" s="82" t="s">
        <v>36</v>
      </c>
      <c r="G652" s="84">
        <v>0</v>
      </c>
      <c r="H652" s="84">
        <v>0</v>
      </c>
      <c r="I652" s="84">
        <v>0</v>
      </c>
      <c r="J652" s="159"/>
    </row>
    <row r="653" spans="1:10" ht="34.5" hidden="1" customHeight="1" x14ac:dyDescent="0.2">
      <c r="A653" s="16" t="s">
        <v>708</v>
      </c>
      <c r="B653" s="133">
        <v>763</v>
      </c>
      <c r="C653" s="82" t="s">
        <v>51</v>
      </c>
      <c r="D653" s="82" t="s">
        <v>84</v>
      </c>
      <c r="E653" s="82" t="s">
        <v>707</v>
      </c>
      <c r="F653" s="82"/>
      <c r="G653" s="84">
        <f>G654</f>
        <v>0</v>
      </c>
      <c r="H653" s="84">
        <f>SUM(H654)</f>
        <v>0</v>
      </c>
      <c r="I653" s="84">
        <f>SUM(I654)</f>
        <v>0</v>
      </c>
      <c r="J653" s="159"/>
    </row>
    <row r="654" spans="1:10" ht="25.5" hidden="1" x14ac:dyDescent="0.2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707</v>
      </c>
      <c r="F654" s="82" t="s">
        <v>34</v>
      </c>
      <c r="G654" s="84">
        <f>SUM(G655)</f>
        <v>0</v>
      </c>
      <c r="H654" s="84">
        <f>SUM(H655)</f>
        <v>0</v>
      </c>
      <c r="I654" s="84">
        <f>SUM(I655)</f>
        <v>0</v>
      </c>
      <c r="J654" s="159"/>
    </row>
    <row r="655" spans="1:10" ht="30.75" hidden="1" customHeight="1" x14ac:dyDescent="0.2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707</v>
      </c>
      <c r="F655" s="82" t="s">
        <v>36</v>
      </c>
      <c r="G655" s="84"/>
      <c r="H655" s="84"/>
      <c r="I655" s="84"/>
      <c r="J655" s="159"/>
    </row>
    <row r="656" spans="1:10" ht="34.5" hidden="1" customHeight="1" x14ac:dyDescent="0.2">
      <c r="A656" s="16" t="s">
        <v>711</v>
      </c>
      <c r="B656" s="133">
        <v>763</v>
      </c>
      <c r="C656" s="82" t="s">
        <v>51</v>
      </c>
      <c r="D656" s="82" t="s">
        <v>84</v>
      </c>
      <c r="E656" s="82" t="s">
        <v>710</v>
      </c>
      <c r="F656" s="82"/>
      <c r="G656" s="84">
        <f>G657</f>
        <v>0</v>
      </c>
      <c r="H656" s="84">
        <f>SUM(H657)</f>
        <v>0</v>
      </c>
      <c r="I656" s="84">
        <f>SUM(I657)</f>
        <v>0</v>
      </c>
      <c r="J656" s="159"/>
    </row>
    <row r="657" spans="1:18" ht="25.5" hidden="1" x14ac:dyDescent="0.2">
      <c r="A657" s="16" t="s">
        <v>33</v>
      </c>
      <c r="B657" s="133">
        <v>763</v>
      </c>
      <c r="C657" s="82" t="s">
        <v>51</v>
      </c>
      <c r="D657" s="82" t="s">
        <v>84</v>
      </c>
      <c r="E657" s="82" t="s">
        <v>710</v>
      </c>
      <c r="F657" s="82" t="s">
        <v>34</v>
      </c>
      <c r="G657" s="84">
        <f>SUM(G658)</f>
        <v>0</v>
      </c>
      <c r="H657" s="84">
        <f>SUM(H658)</f>
        <v>0</v>
      </c>
      <c r="I657" s="84">
        <f>SUM(I658)</f>
        <v>0</v>
      </c>
      <c r="J657" s="159"/>
    </row>
    <row r="658" spans="1:18" ht="30.75" hidden="1" customHeight="1" x14ac:dyDescent="0.2">
      <c r="A658" s="16" t="s">
        <v>35</v>
      </c>
      <c r="B658" s="133">
        <v>763</v>
      </c>
      <c r="C658" s="82" t="s">
        <v>51</v>
      </c>
      <c r="D658" s="82" t="s">
        <v>84</v>
      </c>
      <c r="E658" s="82" t="s">
        <v>710</v>
      </c>
      <c r="F658" s="82" t="s">
        <v>36</v>
      </c>
      <c r="G658" s="84"/>
      <c r="H658" s="84">
        <v>0</v>
      </c>
      <c r="I658" s="84">
        <v>0</v>
      </c>
      <c r="J658" s="159"/>
    </row>
    <row r="659" spans="1:18" ht="27.75" hidden="1" customHeight="1" x14ac:dyDescent="0.2">
      <c r="A659" s="30" t="s">
        <v>711</v>
      </c>
      <c r="B659" s="133">
        <v>763</v>
      </c>
      <c r="C659" s="82" t="s">
        <v>51</v>
      </c>
      <c r="D659" s="82" t="s">
        <v>84</v>
      </c>
      <c r="E659" s="82" t="s">
        <v>1135</v>
      </c>
      <c r="F659" s="82"/>
      <c r="G659" s="84">
        <f>G660</f>
        <v>0</v>
      </c>
      <c r="H659" s="84">
        <f t="shared" ref="H659:I659" si="173">H660</f>
        <v>0</v>
      </c>
      <c r="I659" s="84">
        <f t="shared" si="173"/>
        <v>0</v>
      </c>
      <c r="J659" s="159"/>
    </row>
    <row r="660" spans="1:18" ht="25.5" hidden="1" x14ac:dyDescent="0.2">
      <c r="A660" s="16" t="s">
        <v>33</v>
      </c>
      <c r="B660" s="133">
        <v>763</v>
      </c>
      <c r="C660" s="82" t="s">
        <v>51</v>
      </c>
      <c r="D660" s="82" t="s">
        <v>84</v>
      </c>
      <c r="E660" s="82" t="s">
        <v>1135</v>
      </c>
      <c r="F660" s="82" t="s">
        <v>34</v>
      </c>
      <c r="G660" s="84">
        <f>SUM(G661)</f>
        <v>0</v>
      </c>
      <c r="H660" s="84">
        <f>SUM(H661)</f>
        <v>0</v>
      </c>
      <c r="I660" s="84">
        <f>SUM(I661)</f>
        <v>0</v>
      </c>
      <c r="J660" s="159"/>
    </row>
    <row r="661" spans="1:18" ht="25.5" hidden="1" customHeight="1" x14ac:dyDescent="0.2">
      <c r="A661" s="16" t="s">
        <v>35</v>
      </c>
      <c r="B661" s="133">
        <v>763</v>
      </c>
      <c r="C661" s="82" t="s">
        <v>51</v>
      </c>
      <c r="D661" s="82" t="s">
        <v>84</v>
      </c>
      <c r="E661" s="82" t="s">
        <v>1135</v>
      </c>
      <c r="F661" s="82" t="s">
        <v>36</v>
      </c>
      <c r="G661" s="84"/>
      <c r="H661" s="84"/>
      <c r="I661" s="84"/>
      <c r="J661" s="159"/>
    </row>
    <row r="662" spans="1:18" x14ac:dyDescent="0.2">
      <c r="A662" s="54" t="s">
        <v>314</v>
      </c>
      <c r="B662" s="139">
        <v>763</v>
      </c>
      <c r="C662" s="238" t="s">
        <v>155</v>
      </c>
      <c r="D662" s="238"/>
      <c r="E662" s="238"/>
      <c r="F662" s="238"/>
      <c r="G662" s="235">
        <f>G663</f>
        <v>5369072</v>
      </c>
      <c r="H662" s="235">
        <f t="shared" ref="H662:I662" si="174">H663</f>
        <v>6017300</v>
      </c>
      <c r="I662" s="235">
        <f t="shared" si="174"/>
        <v>6017300</v>
      </c>
      <c r="J662" s="171"/>
      <c r="P662" s="189"/>
      <c r="Q662" s="189"/>
    </row>
    <row r="663" spans="1:18" x14ac:dyDescent="0.2">
      <c r="A663" s="55" t="s">
        <v>156</v>
      </c>
      <c r="B663" s="133">
        <v>763</v>
      </c>
      <c r="C663" s="137" t="s">
        <v>155</v>
      </c>
      <c r="D663" s="137" t="s">
        <v>16</v>
      </c>
      <c r="E663" s="238"/>
      <c r="F663" s="238"/>
      <c r="G663" s="91">
        <f>G669+G690+G664</f>
        <v>5369072</v>
      </c>
      <c r="H663" s="91">
        <f>H669+H690</f>
        <v>6017300</v>
      </c>
      <c r="I663" s="91">
        <f>I669+I690</f>
        <v>6017300</v>
      </c>
      <c r="J663" s="174"/>
      <c r="K663" s="174"/>
      <c r="L663" s="174"/>
      <c r="M663" s="174"/>
      <c r="N663" s="174"/>
      <c r="O663" s="174"/>
    </row>
    <row r="664" spans="1:18" s="18" customFormat="1" ht="73.5" hidden="1" customHeight="1" x14ac:dyDescent="0.2">
      <c r="A664" s="16" t="s">
        <v>1026</v>
      </c>
      <c r="B664" s="133">
        <v>763</v>
      </c>
      <c r="C664" s="10" t="s">
        <v>155</v>
      </c>
      <c r="D664" s="10" t="s">
        <v>16</v>
      </c>
      <c r="E664" s="15" t="s">
        <v>196</v>
      </c>
      <c r="F664" s="15"/>
      <c r="G664" s="70">
        <f>G665</f>
        <v>0</v>
      </c>
      <c r="H664" s="70">
        <f t="shared" ref="H664:I664" si="175">H665</f>
        <v>0</v>
      </c>
      <c r="I664" s="70">
        <f t="shared" si="175"/>
        <v>0</v>
      </c>
      <c r="J664" s="158"/>
      <c r="K664" s="165"/>
      <c r="L664" s="165"/>
      <c r="M664" s="165"/>
      <c r="N664" s="165"/>
      <c r="O664" s="165"/>
      <c r="P664" s="165"/>
      <c r="Q664" s="165"/>
      <c r="R664" s="165"/>
    </row>
    <row r="665" spans="1:18" s="18" customFormat="1" ht="63.75" hidden="1" customHeight="1" x14ac:dyDescent="0.2">
      <c r="A665" s="80" t="s">
        <v>1080</v>
      </c>
      <c r="B665" s="133">
        <v>763</v>
      </c>
      <c r="C665" s="10" t="s">
        <v>155</v>
      </c>
      <c r="D665" s="10" t="s">
        <v>16</v>
      </c>
      <c r="E665" s="15" t="s">
        <v>999</v>
      </c>
      <c r="F665" s="15"/>
      <c r="G665" s="70">
        <f>G667</f>
        <v>0</v>
      </c>
      <c r="H665" s="70">
        <f>H667</f>
        <v>0</v>
      </c>
      <c r="I665" s="70">
        <f>I667</f>
        <v>0</v>
      </c>
      <c r="J665" s="158">
        <f>G668+G683</f>
        <v>0</v>
      </c>
      <c r="K665" s="165"/>
      <c r="L665" s="165"/>
      <c r="M665" s="165"/>
      <c r="N665" s="165"/>
      <c r="O665" s="165"/>
      <c r="P665" s="165"/>
      <c r="Q665" s="165"/>
      <c r="R665" s="165"/>
    </row>
    <row r="666" spans="1:18" s="18" customFormat="1" ht="39" hidden="1" customHeight="1" x14ac:dyDescent="0.2">
      <c r="A666" s="16" t="s">
        <v>967</v>
      </c>
      <c r="B666" s="133">
        <v>763</v>
      </c>
      <c r="C666" s="10" t="s">
        <v>155</v>
      </c>
      <c r="D666" s="10" t="s">
        <v>16</v>
      </c>
      <c r="E666" s="15" t="s">
        <v>999</v>
      </c>
      <c r="F666" s="15"/>
      <c r="G666" s="70">
        <f>G667</f>
        <v>0</v>
      </c>
      <c r="H666" s="70">
        <f t="shared" ref="H666:I666" si="176">H667</f>
        <v>0</v>
      </c>
      <c r="I666" s="70">
        <f t="shared" si="176"/>
        <v>0</v>
      </c>
      <c r="J666" s="158"/>
      <c r="K666" s="165"/>
      <c r="L666" s="165"/>
      <c r="M666" s="165"/>
      <c r="N666" s="165"/>
      <c r="O666" s="165"/>
      <c r="P666" s="165"/>
      <c r="Q666" s="165"/>
      <c r="R666" s="165"/>
    </row>
    <row r="667" spans="1:18" ht="30.75" hidden="1" customHeight="1" x14ac:dyDescent="0.2">
      <c r="A667" s="16" t="s">
        <v>33</v>
      </c>
      <c r="B667" s="133">
        <v>763</v>
      </c>
      <c r="C667" s="10" t="s">
        <v>155</v>
      </c>
      <c r="D667" s="10" t="s">
        <v>16</v>
      </c>
      <c r="E667" s="15" t="s">
        <v>999</v>
      </c>
      <c r="F667" s="15" t="s">
        <v>34</v>
      </c>
      <c r="G667" s="70">
        <f t="shared" ref="G667:I667" si="177">G668</f>
        <v>0</v>
      </c>
      <c r="H667" s="70">
        <f t="shared" si="177"/>
        <v>0</v>
      </c>
      <c r="I667" s="70">
        <f t="shared" si="177"/>
        <v>0</v>
      </c>
      <c r="J667" s="158"/>
      <c r="K667" s="69"/>
      <c r="L667" s="69"/>
      <c r="M667" s="69"/>
      <c r="N667" s="69"/>
      <c r="O667" s="69"/>
      <c r="P667" s="69"/>
      <c r="Q667" s="69"/>
      <c r="R667" s="69"/>
    </row>
    <row r="668" spans="1:18" s="18" customFormat="1" ht="34.5" hidden="1" customHeight="1" x14ac:dyDescent="0.2">
      <c r="A668" s="16" t="s">
        <v>35</v>
      </c>
      <c r="B668" s="329">
        <v>763</v>
      </c>
      <c r="C668" s="330" t="s">
        <v>155</v>
      </c>
      <c r="D668" s="330" t="s">
        <v>16</v>
      </c>
      <c r="E668" s="331" t="s">
        <v>999</v>
      </c>
      <c r="F668" s="331" t="s">
        <v>36</v>
      </c>
      <c r="G668" s="70"/>
      <c r="H668" s="70">
        <v>0</v>
      </c>
      <c r="I668" s="70">
        <v>0</v>
      </c>
      <c r="J668" s="158"/>
      <c r="K668" s="165"/>
      <c r="L668" s="165"/>
      <c r="M668" s="165"/>
      <c r="N668" s="165"/>
      <c r="O668" s="165"/>
      <c r="P668" s="165"/>
      <c r="Q668" s="165"/>
      <c r="R668" s="165"/>
    </row>
    <row r="669" spans="1:18" ht="42.75" customHeight="1" x14ac:dyDescent="0.2">
      <c r="A669" s="16" t="s">
        <v>1038</v>
      </c>
      <c r="B669" s="133">
        <v>763</v>
      </c>
      <c r="C669" s="82" t="s">
        <v>155</v>
      </c>
      <c r="D669" s="82" t="s">
        <v>16</v>
      </c>
      <c r="E669" s="82" t="s">
        <v>271</v>
      </c>
      <c r="F669" s="82"/>
      <c r="G669" s="84">
        <f>G672+G676+G686+G689</f>
        <v>5369072</v>
      </c>
      <c r="H669" s="84">
        <f>H672+H676+H686+H689</f>
        <v>6017300</v>
      </c>
      <c r="I669" s="84">
        <f>I672+I676+I686+I689</f>
        <v>6017300</v>
      </c>
      <c r="J669" s="159"/>
    </row>
    <row r="670" spans="1:18" s="18" customFormat="1" ht="20.25" customHeight="1" x14ac:dyDescent="0.2">
      <c r="A670" s="80" t="s">
        <v>81</v>
      </c>
      <c r="B670" s="133">
        <v>763</v>
      </c>
      <c r="C670" s="82" t="s">
        <v>155</v>
      </c>
      <c r="D670" s="82" t="s">
        <v>16</v>
      </c>
      <c r="E670" s="82" t="s">
        <v>80</v>
      </c>
      <c r="F670" s="82"/>
      <c r="G670" s="84">
        <f t="shared" ref="G670:I671" si="178">G671</f>
        <v>622672</v>
      </c>
      <c r="H670" s="84">
        <f t="shared" si="178"/>
        <v>970900</v>
      </c>
      <c r="I670" s="84">
        <f t="shared" si="178"/>
        <v>970900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ht="30.75" customHeight="1" x14ac:dyDescent="0.2">
      <c r="A671" s="80" t="s">
        <v>33</v>
      </c>
      <c r="B671" s="133">
        <v>763</v>
      </c>
      <c r="C671" s="82" t="s">
        <v>155</v>
      </c>
      <c r="D671" s="82" t="s">
        <v>16</v>
      </c>
      <c r="E671" s="82" t="s">
        <v>80</v>
      </c>
      <c r="F671" s="82" t="s">
        <v>34</v>
      </c>
      <c r="G671" s="84">
        <f t="shared" si="178"/>
        <v>622672</v>
      </c>
      <c r="H671" s="84">
        <f t="shared" si="178"/>
        <v>970900</v>
      </c>
      <c r="I671" s="84">
        <f t="shared" si="178"/>
        <v>970900</v>
      </c>
      <c r="J671" s="159"/>
    </row>
    <row r="672" spans="1:18" s="18" customFormat="1" ht="34.5" customHeight="1" x14ac:dyDescent="0.2">
      <c r="A672" s="80" t="s">
        <v>35</v>
      </c>
      <c r="B672" s="133">
        <v>763</v>
      </c>
      <c r="C672" s="82" t="s">
        <v>155</v>
      </c>
      <c r="D672" s="82" t="s">
        <v>16</v>
      </c>
      <c r="E672" s="82" t="s">
        <v>80</v>
      </c>
      <c r="F672" s="82" t="s">
        <v>36</v>
      </c>
      <c r="G672" s="84">
        <f>1078572-355900-100000</f>
        <v>622672</v>
      </c>
      <c r="H672" s="84">
        <v>970900</v>
      </c>
      <c r="I672" s="84">
        <v>970900</v>
      </c>
      <c r="J672" s="159"/>
      <c r="K672" s="180"/>
      <c r="L672" s="180"/>
      <c r="M672" s="180"/>
      <c r="N672" s="180"/>
      <c r="O672" s="180"/>
      <c r="P672" s="180"/>
      <c r="Q672" s="180"/>
      <c r="R672" s="180"/>
    </row>
    <row r="673" spans="1:18" s="3" customFormat="1" ht="52.5" hidden="1" customHeight="1" x14ac:dyDescent="0.2">
      <c r="A673" s="80"/>
      <c r="B673" s="133">
        <v>763</v>
      </c>
      <c r="C673" s="82"/>
      <c r="D673" s="82"/>
      <c r="E673" s="82"/>
      <c r="F673" s="82"/>
      <c r="G673" s="84"/>
      <c r="H673" s="84"/>
      <c r="I673" s="84"/>
      <c r="J673" s="159"/>
      <c r="K673" s="179"/>
      <c r="L673" s="179"/>
      <c r="M673" s="179"/>
      <c r="N673" s="179"/>
      <c r="O673" s="179"/>
      <c r="P673" s="179"/>
      <c r="Q673" s="179"/>
      <c r="R673" s="179"/>
    </row>
    <row r="674" spans="1:18" s="18" customFormat="1" ht="63" customHeight="1" x14ac:dyDescent="0.2">
      <c r="A674" s="80" t="s">
        <v>1065</v>
      </c>
      <c r="B674" s="133">
        <v>763</v>
      </c>
      <c r="C674" s="82" t="s">
        <v>155</v>
      </c>
      <c r="D674" s="82" t="s">
        <v>16</v>
      </c>
      <c r="E674" s="82" t="s">
        <v>76</v>
      </c>
      <c r="F674" s="82"/>
      <c r="G674" s="84">
        <f t="shared" ref="G674:I675" si="179">G675</f>
        <v>4746400</v>
      </c>
      <c r="H674" s="84">
        <f t="shared" si="179"/>
        <v>5046400</v>
      </c>
      <c r="I674" s="84">
        <f t="shared" si="179"/>
        <v>5046400</v>
      </c>
      <c r="J674" s="159"/>
      <c r="K674" s="180"/>
      <c r="L674" s="180"/>
      <c r="M674" s="180"/>
      <c r="N674" s="193"/>
      <c r="O674" s="180"/>
      <c r="P674" s="180"/>
      <c r="Q674" s="180"/>
      <c r="R674" s="180"/>
    </row>
    <row r="675" spans="1:18" ht="30.75" customHeight="1" x14ac:dyDescent="0.2">
      <c r="A675" s="80" t="s">
        <v>33</v>
      </c>
      <c r="B675" s="133">
        <v>763</v>
      </c>
      <c r="C675" s="82" t="s">
        <v>155</v>
      </c>
      <c r="D675" s="82" t="s">
        <v>16</v>
      </c>
      <c r="E675" s="82" t="s">
        <v>76</v>
      </c>
      <c r="F675" s="82" t="s">
        <v>34</v>
      </c>
      <c r="G675" s="84">
        <f t="shared" si="179"/>
        <v>4746400</v>
      </c>
      <c r="H675" s="84">
        <f t="shared" si="179"/>
        <v>5046400</v>
      </c>
      <c r="I675" s="84">
        <f t="shared" si="179"/>
        <v>5046400</v>
      </c>
      <c r="J675" s="159"/>
    </row>
    <row r="676" spans="1:18" s="18" customFormat="1" ht="34.5" customHeight="1" x14ac:dyDescent="0.2">
      <c r="A676" s="80" t="s">
        <v>35</v>
      </c>
      <c r="B676" s="133">
        <v>763</v>
      </c>
      <c r="C676" s="82" t="s">
        <v>155</v>
      </c>
      <c r="D676" s="82" t="s">
        <v>16</v>
      </c>
      <c r="E676" s="82" t="s">
        <v>76</v>
      </c>
      <c r="F676" s="82" t="s">
        <v>36</v>
      </c>
      <c r="G676" s="84">
        <f>5046400-300000</f>
        <v>4746400</v>
      </c>
      <c r="H676" s="84">
        <v>5046400</v>
      </c>
      <c r="I676" s="84">
        <v>5046400</v>
      </c>
      <c r="J676" s="159"/>
      <c r="K676" s="180"/>
      <c r="L676" s="180"/>
      <c r="M676" s="180"/>
      <c r="N676" s="180"/>
      <c r="O676" s="180"/>
      <c r="P676" s="180"/>
      <c r="Q676" s="180"/>
      <c r="R676" s="180"/>
    </row>
    <row r="677" spans="1:18" s="22" customFormat="1" hidden="1" x14ac:dyDescent="0.2">
      <c r="A677" s="317" t="s">
        <v>40</v>
      </c>
      <c r="B677" s="133">
        <v>763</v>
      </c>
      <c r="C677" s="146" t="s">
        <v>41</v>
      </c>
      <c r="D677" s="146"/>
      <c r="E677" s="20"/>
      <c r="F677" s="20"/>
      <c r="G677" s="12">
        <f>G678+G1024</f>
        <v>0</v>
      </c>
      <c r="H677" s="93">
        <f>H678+H1024</f>
        <v>0</v>
      </c>
      <c r="I677" s="93">
        <f>I678+I1024</f>
        <v>0</v>
      </c>
      <c r="J677" s="172"/>
      <c r="K677" s="187"/>
      <c r="L677" s="187"/>
      <c r="M677" s="188"/>
      <c r="N677" s="187"/>
      <c r="O677" s="187"/>
      <c r="P677" s="187"/>
      <c r="Q677" s="187"/>
      <c r="R677" s="187"/>
    </row>
    <row r="678" spans="1:18" hidden="1" x14ac:dyDescent="0.2">
      <c r="A678" s="16" t="s">
        <v>42</v>
      </c>
      <c r="B678" s="133">
        <v>763</v>
      </c>
      <c r="C678" s="82" t="s">
        <v>41</v>
      </c>
      <c r="D678" s="82" t="s">
        <v>16</v>
      </c>
      <c r="E678" s="15"/>
      <c r="F678" s="15"/>
      <c r="G678" s="70">
        <f>G680+G697+G1021</f>
        <v>0</v>
      </c>
      <c r="H678" s="84">
        <f t="shared" ref="H678:I678" si="180">H680+H697</f>
        <v>0</v>
      </c>
      <c r="I678" s="84">
        <f t="shared" si="180"/>
        <v>0</v>
      </c>
      <c r="J678" s="159"/>
      <c r="M678" s="189"/>
    </row>
    <row r="679" spans="1:18" ht="25.5" hidden="1" x14ac:dyDescent="0.2">
      <c r="A679" s="16" t="s">
        <v>1022</v>
      </c>
      <c r="B679" s="133">
        <v>763</v>
      </c>
      <c r="C679" s="82" t="s">
        <v>41</v>
      </c>
      <c r="D679" s="82" t="s">
        <v>16</v>
      </c>
      <c r="E679" s="15" t="s">
        <v>189</v>
      </c>
      <c r="F679" s="15"/>
      <c r="G679" s="70">
        <f>G680</f>
        <v>0</v>
      </c>
      <c r="H679" s="84">
        <v>0</v>
      </c>
      <c r="I679" s="84">
        <v>0</v>
      </c>
      <c r="J679" s="159"/>
      <c r="M679" s="189"/>
    </row>
    <row r="680" spans="1:18" s="18" customFormat="1" ht="63.75" hidden="1" customHeight="1" x14ac:dyDescent="0.2">
      <c r="A680" s="16" t="s">
        <v>1066</v>
      </c>
      <c r="B680" s="133">
        <v>763</v>
      </c>
      <c r="C680" s="82" t="s">
        <v>41</v>
      </c>
      <c r="D680" s="82" t="s">
        <v>16</v>
      </c>
      <c r="E680" s="15" t="s">
        <v>1061</v>
      </c>
      <c r="F680" s="15"/>
      <c r="G680" s="70">
        <f>G682</f>
        <v>0</v>
      </c>
      <c r="H680" s="70">
        <f>H682</f>
        <v>0</v>
      </c>
      <c r="I680" s="70">
        <f>I682</f>
        <v>0</v>
      </c>
      <c r="J680" s="158"/>
      <c r="K680" s="165"/>
      <c r="L680" s="165"/>
      <c r="M680" s="165"/>
      <c r="N680" s="165"/>
      <c r="O680" s="165"/>
      <c r="P680" s="165"/>
      <c r="Q680" s="165"/>
      <c r="R680" s="165"/>
    </row>
    <row r="681" spans="1:18" s="18" customFormat="1" ht="39" hidden="1" customHeight="1" x14ac:dyDescent="0.2">
      <c r="A681" s="16" t="s">
        <v>967</v>
      </c>
      <c r="B681" s="133">
        <v>763</v>
      </c>
      <c r="C681" s="82" t="s">
        <v>41</v>
      </c>
      <c r="D681" s="82" t="s">
        <v>16</v>
      </c>
      <c r="E681" s="15" t="s">
        <v>1061</v>
      </c>
      <c r="F681" s="15"/>
      <c r="G681" s="70">
        <f>G682</f>
        <v>0</v>
      </c>
      <c r="H681" s="70">
        <f t="shared" ref="H681:I681" si="181">H682</f>
        <v>0</v>
      </c>
      <c r="I681" s="70">
        <f t="shared" si="181"/>
        <v>0</v>
      </c>
      <c r="J681" s="158"/>
      <c r="K681" s="165"/>
      <c r="L681" s="165"/>
      <c r="M681" s="165"/>
      <c r="N681" s="165"/>
      <c r="O681" s="165"/>
      <c r="P681" s="165"/>
      <c r="Q681" s="165"/>
      <c r="R681" s="165"/>
    </row>
    <row r="682" spans="1:18" ht="30.75" hidden="1" customHeight="1" x14ac:dyDescent="0.2">
      <c r="A682" s="16" t="s">
        <v>33</v>
      </c>
      <c r="B682" s="133">
        <v>763</v>
      </c>
      <c r="C682" s="82" t="s">
        <v>41</v>
      </c>
      <c r="D682" s="82" t="s">
        <v>16</v>
      </c>
      <c r="E682" s="15" t="s">
        <v>1061</v>
      </c>
      <c r="F682" s="15" t="s">
        <v>34</v>
      </c>
      <c r="G682" s="70">
        <f t="shared" ref="G682:I682" si="182">G683</f>
        <v>0</v>
      </c>
      <c r="H682" s="70">
        <f t="shared" si="182"/>
        <v>0</v>
      </c>
      <c r="I682" s="70">
        <f t="shared" si="182"/>
        <v>0</v>
      </c>
      <c r="J682" s="158"/>
      <c r="K682" s="69"/>
      <c r="L682" s="69"/>
      <c r="M682" s="69"/>
      <c r="N682" s="69"/>
      <c r="O682" s="69"/>
      <c r="P682" s="69"/>
      <c r="Q682" s="69"/>
      <c r="R682" s="69"/>
    </row>
    <row r="683" spans="1:18" s="18" customFormat="1" ht="34.5" hidden="1" customHeight="1" x14ac:dyDescent="0.2">
      <c r="A683" s="16" t="s">
        <v>35</v>
      </c>
      <c r="B683" s="133">
        <v>763</v>
      </c>
      <c r="C683" s="82" t="s">
        <v>41</v>
      </c>
      <c r="D683" s="82" t="s">
        <v>16</v>
      </c>
      <c r="E683" s="15" t="s">
        <v>1061</v>
      </c>
      <c r="F683" s="15" t="s">
        <v>36</v>
      </c>
      <c r="G683" s="70"/>
      <c r="H683" s="70">
        <v>0</v>
      </c>
      <c r="I683" s="70">
        <v>0</v>
      </c>
      <c r="J683" s="158"/>
      <c r="K683" s="165"/>
      <c r="L683" s="165"/>
      <c r="M683" s="165"/>
      <c r="N683" s="165"/>
      <c r="O683" s="165"/>
      <c r="P683" s="165"/>
      <c r="Q683" s="165"/>
      <c r="R683" s="165"/>
    </row>
    <row r="684" spans="1:18" s="22" customFormat="1" x14ac:dyDescent="0.2">
      <c r="A684" s="47" t="s">
        <v>70</v>
      </c>
      <c r="B684" s="19"/>
      <c r="C684" s="20"/>
      <c r="D684" s="20"/>
      <c r="E684" s="20"/>
      <c r="F684" s="20"/>
      <c r="G684" s="12">
        <f>G578+G621+G662+G677</f>
        <v>34852527.090000004</v>
      </c>
      <c r="H684" s="12">
        <f>H578+H621+H662</f>
        <v>29079742</v>
      </c>
      <c r="I684" s="12">
        <f>I578+I621+I662</f>
        <v>29079742</v>
      </c>
      <c r="J684" s="286"/>
      <c r="K684" s="61"/>
      <c r="L684" s="61"/>
      <c r="M684" s="61"/>
      <c r="N684" s="222"/>
      <c r="O684" s="61"/>
      <c r="P684" s="61"/>
      <c r="Q684" s="61"/>
      <c r="R684" s="61"/>
    </row>
    <row r="685" spans="1:18" s="340" customFormat="1" ht="50.25" customHeight="1" x14ac:dyDescent="0.2">
      <c r="A685" s="350" t="s">
        <v>1095</v>
      </c>
      <c r="B685" s="351">
        <v>774</v>
      </c>
      <c r="C685" s="352"/>
      <c r="D685" s="352"/>
      <c r="E685" s="352"/>
      <c r="F685" s="352"/>
      <c r="G685" s="353"/>
      <c r="H685" s="353"/>
      <c r="I685" s="353"/>
      <c r="J685" s="284"/>
      <c r="K685" s="339"/>
      <c r="L685" s="339"/>
      <c r="M685" s="339"/>
      <c r="N685" s="339"/>
      <c r="O685" s="339"/>
      <c r="P685" s="339"/>
      <c r="Q685" s="339"/>
      <c r="R685" s="339"/>
    </row>
    <row r="686" spans="1:18" hidden="1" x14ac:dyDescent="0.2">
      <c r="A686" s="243" t="s">
        <v>15</v>
      </c>
      <c r="B686" s="237">
        <v>774</v>
      </c>
      <c r="C686" s="238" t="s">
        <v>16</v>
      </c>
      <c r="D686" s="238"/>
      <c r="E686" s="238"/>
      <c r="F686" s="238"/>
      <c r="G686" s="235">
        <f t="shared" ref="G686:I690" si="183">G687</f>
        <v>0</v>
      </c>
      <c r="H686" s="235">
        <f t="shared" si="183"/>
        <v>0</v>
      </c>
      <c r="I686" s="235">
        <f t="shared" si="183"/>
        <v>0</v>
      </c>
      <c r="J686" s="171"/>
    </row>
    <row r="687" spans="1:18" ht="18.75" hidden="1" customHeight="1" x14ac:dyDescent="0.2">
      <c r="A687" s="123" t="s">
        <v>19</v>
      </c>
      <c r="B687" s="133">
        <v>774</v>
      </c>
      <c r="C687" s="82" t="s">
        <v>16</v>
      </c>
      <c r="D687" s="82" t="s">
        <v>20</v>
      </c>
      <c r="E687" s="82"/>
      <c r="F687" s="82"/>
      <c r="G687" s="84">
        <f t="shared" si="183"/>
        <v>0</v>
      </c>
      <c r="H687" s="84">
        <f t="shared" si="183"/>
        <v>0</v>
      </c>
      <c r="I687" s="84">
        <f t="shared" si="183"/>
        <v>0</v>
      </c>
      <c r="J687" s="159"/>
    </row>
    <row r="688" spans="1:18" s="22" customFormat="1" ht="26.25" hidden="1" customHeight="1" x14ac:dyDescent="0.2">
      <c r="A688" s="80" t="s">
        <v>146</v>
      </c>
      <c r="B688" s="133">
        <v>774</v>
      </c>
      <c r="C688" s="82" t="s">
        <v>16</v>
      </c>
      <c r="D688" s="82" t="s">
        <v>20</v>
      </c>
      <c r="E688" s="131" t="s">
        <v>192</v>
      </c>
      <c r="F688" s="140"/>
      <c r="G688" s="84">
        <f t="shared" si="183"/>
        <v>0</v>
      </c>
      <c r="H688" s="84">
        <f t="shared" si="183"/>
        <v>0</v>
      </c>
      <c r="I688" s="84">
        <f t="shared" si="183"/>
        <v>0</v>
      </c>
      <c r="J688" s="159"/>
      <c r="K688" s="188"/>
      <c r="L688" s="187"/>
      <c r="M688" s="187"/>
      <c r="N688" s="187"/>
      <c r="O688" s="187"/>
      <c r="P688" s="187"/>
      <c r="Q688" s="187"/>
      <c r="R688" s="187"/>
    </row>
    <row r="689" spans="1:18" s="22" customFormat="1" ht="26.25" hidden="1" customHeight="1" x14ac:dyDescent="0.2">
      <c r="A689" s="80" t="s">
        <v>387</v>
      </c>
      <c r="B689" s="133">
        <v>774</v>
      </c>
      <c r="C689" s="82" t="s">
        <v>16</v>
      </c>
      <c r="D689" s="82" t="s">
        <v>20</v>
      </c>
      <c r="E689" s="82" t="s">
        <v>448</v>
      </c>
      <c r="F689" s="140"/>
      <c r="G689" s="84">
        <f t="shared" si="183"/>
        <v>0</v>
      </c>
      <c r="H689" s="84">
        <f t="shared" si="183"/>
        <v>0</v>
      </c>
      <c r="I689" s="84">
        <f t="shared" si="183"/>
        <v>0</v>
      </c>
      <c r="J689" s="159"/>
      <c r="K689" s="188"/>
      <c r="L689" s="187"/>
      <c r="M689" s="187"/>
      <c r="N689" s="187"/>
      <c r="O689" s="187"/>
      <c r="P689" s="187"/>
      <c r="Q689" s="187"/>
      <c r="R689" s="187"/>
    </row>
    <row r="690" spans="1:18" ht="40.5" hidden="1" customHeight="1" x14ac:dyDescent="0.2">
      <c r="A690" s="80" t="s">
        <v>387</v>
      </c>
      <c r="B690" s="133">
        <v>774</v>
      </c>
      <c r="C690" s="82" t="s">
        <v>16</v>
      </c>
      <c r="D690" s="82" t="s">
        <v>20</v>
      </c>
      <c r="E690" s="82" t="s">
        <v>386</v>
      </c>
      <c r="F690" s="82"/>
      <c r="G690" s="84">
        <f t="shared" si="183"/>
        <v>0</v>
      </c>
      <c r="H690" s="84">
        <f t="shared" si="183"/>
        <v>0</v>
      </c>
      <c r="I690" s="84">
        <f t="shared" si="183"/>
        <v>0</v>
      </c>
      <c r="J690" s="159"/>
      <c r="K690" s="189"/>
    </row>
    <row r="691" spans="1:18" hidden="1" x14ac:dyDescent="0.2">
      <c r="A691" s="80" t="s">
        <v>60</v>
      </c>
      <c r="B691" s="133">
        <v>774</v>
      </c>
      <c r="C691" s="82" t="s">
        <v>16</v>
      </c>
      <c r="D691" s="82" t="s">
        <v>20</v>
      </c>
      <c r="E691" s="82" t="s">
        <v>386</v>
      </c>
      <c r="F691" s="82" t="s">
        <v>61</v>
      </c>
      <c r="G691" s="84">
        <f>G692</f>
        <v>0</v>
      </c>
      <c r="H691" s="84">
        <v>0</v>
      </c>
      <c r="I691" s="84">
        <v>0</v>
      </c>
      <c r="J691" s="159"/>
      <c r="K691" s="189"/>
    </row>
    <row r="692" spans="1:18" ht="15" hidden="1" customHeight="1" x14ac:dyDescent="0.2">
      <c r="A692" s="80" t="s">
        <v>302</v>
      </c>
      <c r="B692" s="133">
        <v>774</v>
      </c>
      <c r="C692" s="82" t="s">
        <v>16</v>
      </c>
      <c r="D692" s="82" t="s">
        <v>20</v>
      </c>
      <c r="E692" s="82" t="s">
        <v>386</v>
      </c>
      <c r="F692" s="82" t="s">
        <v>301</v>
      </c>
      <c r="G692" s="84"/>
      <c r="H692" s="84">
        <v>0</v>
      </c>
      <c r="I692" s="84">
        <v>0</v>
      </c>
      <c r="J692" s="159"/>
      <c r="K692" s="189"/>
    </row>
    <row r="693" spans="1:18" ht="25.5" x14ac:dyDescent="0.2">
      <c r="A693" s="236" t="s">
        <v>150</v>
      </c>
      <c r="B693" s="237">
        <v>774</v>
      </c>
      <c r="C693" s="238" t="s">
        <v>66</v>
      </c>
      <c r="D693" s="238"/>
      <c r="E693" s="238"/>
      <c r="F693" s="238"/>
      <c r="G693" s="235">
        <f>G694</f>
        <v>200000</v>
      </c>
      <c r="H693" s="235">
        <f t="shared" ref="H693:I693" si="184">H694</f>
        <v>200000</v>
      </c>
      <c r="I693" s="235">
        <f t="shared" si="184"/>
        <v>200000</v>
      </c>
      <c r="J693" s="171"/>
      <c r="M693" s="189"/>
      <c r="N693" s="189"/>
      <c r="O693" s="189"/>
      <c r="P693" s="189"/>
    </row>
    <row r="694" spans="1:18" s="46" customFormat="1" ht="25.5" x14ac:dyDescent="0.2">
      <c r="A694" s="80" t="s">
        <v>307</v>
      </c>
      <c r="B694" s="133">
        <v>774</v>
      </c>
      <c r="C694" s="82" t="s">
        <v>66</v>
      </c>
      <c r="D694" s="82" t="s">
        <v>285</v>
      </c>
      <c r="E694" s="82"/>
      <c r="F694" s="82"/>
      <c r="G694" s="84">
        <f>G695</f>
        <v>200000</v>
      </c>
      <c r="H694" s="84">
        <f t="shared" ref="H694:I694" si="185">H695</f>
        <v>200000</v>
      </c>
      <c r="I694" s="84">
        <f t="shared" si="185"/>
        <v>200000</v>
      </c>
      <c r="J694" s="159"/>
      <c r="K694" s="166"/>
      <c r="L694" s="192"/>
      <c r="M694" s="192"/>
      <c r="N694" s="192"/>
      <c r="O694" s="200"/>
      <c r="P694" s="200"/>
      <c r="Q694" s="200"/>
      <c r="R694" s="200"/>
    </row>
    <row r="695" spans="1:18" ht="48.75" customHeight="1" x14ac:dyDescent="0.2">
      <c r="A695" s="16" t="s">
        <v>1035</v>
      </c>
      <c r="B695" s="133">
        <v>774</v>
      </c>
      <c r="C695" s="82" t="s">
        <v>66</v>
      </c>
      <c r="D695" s="82" t="s">
        <v>285</v>
      </c>
      <c r="E695" s="82" t="s">
        <v>237</v>
      </c>
      <c r="F695" s="82"/>
      <c r="G695" s="84">
        <f t="shared" ref="G695:I697" si="186">G696</f>
        <v>200000</v>
      </c>
      <c r="H695" s="84">
        <f t="shared" si="186"/>
        <v>200000</v>
      </c>
      <c r="I695" s="84">
        <f t="shared" si="186"/>
        <v>200000</v>
      </c>
      <c r="J695" s="159"/>
      <c r="L695" s="189"/>
    </row>
    <row r="696" spans="1:18" ht="51" x14ac:dyDescent="0.2">
      <c r="A696" s="16" t="s">
        <v>1441</v>
      </c>
      <c r="B696" s="133">
        <v>774</v>
      </c>
      <c r="C696" s="82" t="s">
        <v>66</v>
      </c>
      <c r="D696" s="82" t="s">
        <v>285</v>
      </c>
      <c r="E696" s="82" t="s">
        <v>238</v>
      </c>
      <c r="F696" s="82"/>
      <c r="G696" s="84">
        <f>G697+G699</f>
        <v>200000</v>
      </c>
      <c r="H696" s="84">
        <f t="shared" ref="H696:I696" si="187">H697+H699</f>
        <v>200000</v>
      </c>
      <c r="I696" s="84">
        <f t="shared" si="187"/>
        <v>200000</v>
      </c>
      <c r="J696" s="159"/>
      <c r="L696" s="189"/>
    </row>
    <row r="697" spans="1:18" ht="25.5" hidden="1" x14ac:dyDescent="0.2">
      <c r="A697" s="16" t="s">
        <v>35</v>
      </c>
      <c r="B697" s="133">
        <v>774</v>
      </c>
      <c r="C697" s="82" t="s">
        <v>66</v>
      </c>
      <c r="D697" s="82" t="s">
        <v>285</v>
      </c>
      <c r="E697" s="82" t="s">
        <v>238</v>
      </c>
      <c r="F697" s="82" t="s">
        <v>34</v>
      </c>
      <c r="G697" s="84">
        <f t="shared" si="186"/>
        <v>0</v>
      </c>
      <c r="H697" s="84">
        <f t="shared" si="186"/>
        <v>0</v>
      </c>
      <c r="I697" s="84">
        <f t="shared" si="186"/>
        <v>0</v>
      </c>
      <c r="J697" s="159"/>
    </row>
    <row r="698" spans="1:18" ht="31.5" hidden="1" customHeight="1" x14ac:dyDescent="0.2">
      <c r="A698" s="16" t="s">
        <v>35</v>
      </c>
      <c r="B698" s="133">
        <v>774</v>
      </c>
      <c r="C698" s="82" t="s">
        <v>66</v>
      </c>
      <c r="D698" s="82" t="s">
        <v>285</v>
      </c>
      <c r="E698" s="82" t="s">
        <v>238</v>
      </c>
      <c r="F698" s="82" t="s">
        <v>36</v>
      </c>
      <c r="G698" s="84"/>
      <c r="H698" s="84"/>
      <c r="I698" s="84"/>
      <c r="J698" s="159"/>
    </row>
    <row r="699" spans="1:18" s="18" customFormat="1" ht="25.5" x14ac:dyDescent="0.2">
      <c r="A699" s="16" t="s">
        <v>27</v>
      </c>
      <c r="B699" s="133">
        <v>774</v>
      </c>
      <c r="C699" s="82" t="s">
        <v>66</v>
      </c>
      <c r="D699" s="82" t="s">
        <v>285</v>
      </c>
      <c r="E699" s="82" t="s">
        <v>238</v>
      </c>
      <c r="F699" s="82" t="s">
        <v>28</v>
      </c>
      <c r="G699" s="84">
        <f>G700</f>
        <v>200000</v>
      </c>
      <c r="H699" s="84">
        <f t="shared" ref="H699:I699" si="188">H700</f>
        <v>200000</v>
      </c>
      <c r="I699" s="84">
        <f t="shared" si="188"/>
        <v>200000</v>
      </c>
      <c r="J699" s="159"/>
      <c r="K699" s="180"/>
      <c r="L699" s="180"/>
      <c r="M699" s="180"/>
      <c r="N699" s="180"/>
      <c r="O699" s="180"/>
      <c r="P699" s="180"/>
      <c r="Q699" s="180"/>
      <c r="R699" s="180"/>
    </row>
    <row r="700" spans="1:18" s="18" customFormat="1" x14ac:dyDescent="0.2">
      <c r="A700" s="16" t="s">
        <v>29</v>
      </c>
      <c r="B700" s="133">
        <v>774</v>
      </c>
      <c r="C700" s="82" t="s">
        <v>66</v>
      </c>
      <c r="D700" s="82" t="s">
        <v>285</v>
      </c>
      <c r="E700" s="82" t="s">
        <v>238</v>
      </c>
      <c r="F700" s="82" t="s">
        <v>30</v>
      </c>
      <c r="G700" s="70">
        <v>200000</v>
      </c>
      <c r="H700" s="84">
        <v>200000</v>
      </c>
      <c r="I700" s="84">
        <v>200000</v>
      </c>
      <c r="J700" s="159"/>
      <c r="K700" s="180"/>
      <c r="L700" s="180"/>
      <c r="M700" s="193"/>
      <c r="N700" s="180"/>
      <c r="O700" s="180"/>
      <c r="P700" s="180"/>
      <c r="Q700" s="180"/>
      <c r="R700" s="180"/>
    </row>
    <row r="701" spans="1:18" ht="19.5" hidden="1" customHeight="1" x14ac:dyDescent="0.2">
      <c r="A701" s="34" t="s">
        <v>154</v>
      </c>
      <c r="B701" s="139">
        <v>774</v>
      </c>
      <c r="C701" s="140" t="s">
        <v>51</v>
      </c>
      <c r="D701" s="140" t="s">
        <v>109</v>
      </c>
      <c r="E701" s="140"/>
      <c r="F701" s="140"/>
      <c r="G701" s="141">
        <f>G702</f>
        <v>0</v>
      </c>
      <c r="H701" s="141">
        <f t="shared" ref="H701:I704" si="189">H702</f>
        <v>0</v>
      </c>
      <c r="I701" s="141">
        <f t="shared" si="189"/>
        <v>0</v>
      </c>
      <c r="J701" s="176"/>
    </row>
    <row r="702" spans="1:18" ht="47.25" hidden="1" customHeight="1" x14ac:dyDescent="0.2">
      <c r="A702" s="16" t="s">
        <v>406</v>
      </c>
      <c r="B702" s="133">
        <v>774</v>
      </c>
      <c r="C702" s="82" t="s">
        <v>51</v>
      </c>
      <c r="D702" s="82" t="s">
        <v>109</v>
      </c>
      <c r="E702" s="82" t="s">
        <v>405</v>
      </c>
      <c r="F702" s="82"/>
      <c r="G702" s="84">
        <f>G703</f>
        <v>0</v>
      </c>
      <c r="H702" s="84">
        <f t="shared" si="189"/>
        <v>0</v>
      </c>
      <c r="I702" s="84">
        <f t="shared" si="189"/>
        <v>0</v>
      </c>
      <c r="J702" s="159"/>
    </row>
    <row r="703" spans="1:18" ht="33.75" hidden="1" customHeight="1" x14ac:dyDescent="0.2">
      <c r="A703" s="16" t="s">
        <v>404</v>
      </c>
      <c r="B703" s="133">
        <v>774</v>
      </c>
      <c r="C703" s="82" t="s">
        <v>51</v>
      </c>
      <c r="D703" s="82" t="s">
        <v>109</v>
      </c>
      <c r="E703" s="82" t="s">
        <v>402</v>
      </c>
      <c r="F703" s="82"/>
      <c r="G703" s="84">
        <f>G704</f>
        <v>0</v>
      </c>
      <c r="H703" s="84">
        <f t="shared" si="189"/>
        <v>0</v>
      </c>
      <c r="I703" s="84">
        <f t="shared" si="189"/>
        <v>0</v>
      </c>
      <c r="J703" s="159"/>
    </row>
    <row r="704" spans="1:18" ht="30.75" hidden="1" customHeight="1" x14ac:dyDescent="0.2">
      <c r="A704" s="16" t="s">
        <v>403</v>
      </c>
      <c r="B704" s="133">
        <v>774</v>
      </c>
      <c r="C704" s="82" t="s">
        <v>51</v>
      </c>
      <c r="D704" s="82" t="s">
        <v>109</v>
      </c>
      <c r="E704" s="82" t="s">
        <v>402</v>
      </c>
      <c r="F704" s="82" t="s">
        <v>34</v>
      </c>
      <c r="G704" s="84">
        <f>G705</f>
        <v>0</v>
      </c>
      <c r="H704" s="84">
        <f t="shared" si="189"/>
        <v>0</v>
      </c>
      <c r="I704" s="84">
        <f t="shared" si="189"/>
        <v>0</v>
      </c>
      <c r="J704" s="159"/>
    </row>
    <row r="705" spans="1:19" ht="33" hidden="1" customHeight="1" x14ac:dyDescent="0.2">
      <c r="A705" s="16" t="s">
        <v>35</v>
      </c>
      <c r="B705" s="133">
        <v>774</v>
      </c>
      <c r="C705" s="82" t="s">
        <v>51</v>
      </c>
      <c r="D705" s="82" t="s">
        <v>109</v>
      </c>
      <c r="E705" s="82" t="s">
        <v>402</v>
      </c>
      <c r="F705" s="82" t="s">
        <v>36</v>
      </c>
      <c r="G705" s="84">
        <f>63000-63000</f>
        <v>0</v>
      </c>
      <c r="H705" s="84"/>
      <c r="I705" s="84"/>
      <c r="J705" s="159"/>
    </row>
    <row r="706" spans="1:19" x14ac:dyDescent="0.2">
      <c r="A706" s="11" t="s">
        <v>22</v>
      </c>
      <c r="B706" s="237">
        <v>774</v>
      </c>
      <c r="C706" s="238" t="s">
        <v>23</v>
      </c>
      <c r="D706" s="238"/>
      <c r="E706" s="238"/>
      <c r="F706" s="238"/>
      <c r="G706" s="235">
        <f>G707+G840+G1223+G1364+G1425</f>
        <v>1342752494.5900002</v>
      </c>
      <c r="H706" s="235">
        <f>H707+H840+H1223+H1364+H1425</f>
        <v>1312116575.0700004</v>
      </c>
      <c r="I706" s="235">
        <f>I707+I840+I1223+I1364+I1425</f>
        <v>1396043214.54</v>
      </c>
      <c r="J706" s="171"/>
      <c r="K706" s="189"/>
    </row>
    <row r="707" spans="1:19" x14ac:dyDescent="0.2">
      <c r="A707" s="16" t="s">
        <v>85</v>
      </c>
      <c r="B707" s="133">
        <v>774</v>
      </c>
      <c r="C707" s="82" t="s">
        <v>23</v>
      </c>
      <c r="D707" s="82" t="s">
        <v>16</v>
      </c>
      <c r="E707" s="82"/>
      <c r="F707" s="82"/>
      <c r="G707" s="84">
        <f>G708+G786+G790+G821</f>
        <v>412980743.20999998</v>
      </c>
      <c r="H707" s="84">
        <f>H708+H786+H790</f>
        <v>412055188.64999998</v>
      </c>
      <c r="I707" s="84">
        <f>I708+I786+I790</f>
        <v>417036055.96999997</v>
      </c>
      <c r="J707" s="159"/>
    </row>
    <row r="708" spans="1:19" s="18" customFormat="1" ht="29.25" customHeight="1" x14ac:dyDescent="0.2">
      <c r="A708" s="16" t="s">
        <v>1027</v>
      </c>
      <c r="B708" s="133">
        <v>774</v>
      </c>
      <c r="C708" s="82" t="s">
        <v>23</v>
      </c>
      <c r="D708" s="82" t="s">
        <v>16</v>
      </c>
      <c r="E708" s="82" t="s">
        <v>171</v>
      </c>
      <c r="F708" s="82"/>
      <c r="G708" s="84">
        <f>G709+G747</f>
        <v>412980743.20999998</v>
      </c>
      <c r="H708" s="84">
        <f>H709+H747</f>
        <v>412055188.64999998</v>
      </c>
      <c r="I708" s="84">
        <f>I709+I747</f>
        <v>417036055.96999997</v>
      </c>
      <c r="J708" s="159"/>
      <c r="K708" s="180"/>
      <c r="L708" s="180"/>
      <c r="M708" s="180"/>
      <c r="N708" s="180"/>
      <c r="O708" s="180"/>
      <c r="P708" s="180"/>
      <c r="Q708" s="180"/>
      <c r="R708" s="180"/>
    </row>
    <row r="709" spans="1:19" s="18" customFormat="1" ht="48" customHeight="1" x14ac:dyDescent="0.2">
      <c r="A709" s="80" t="s">
        <v>1058</v>
      </c>
      <c r="B709" s="82" t="s">
        <v>89</v>
      </c>
      <c r="C709" s="82" t="s">
        <v>23</v>
      </c>
      <c r="D709" s="82" t="s">
        <v>16</v>
      </c>
      <c r="E709" s="82" t="s">
        <v>197</v>
      </c>
      <c r="F709" s="82"/>
      <c r="G709" s="84">
        <f>G710+G713+G716+G730+G739+G741+G727+G736+G733+G719</f>
        <v>400766215.15999997</v>
      </c>
      <c r="H709" s="84">
        <f>H710+H713+H716+H730+H739+H741+H727+H736+H733</f>
        <v>408880846.46999997</v>
      </c>
      <c r="I709" s="84">
        <f>I710+I713+I716+I730+I739+I741+I727+I736+I733</f>
        <v>416364055.96999997</v>
      </c>
      <c r="J709" s="159"/>
      <c r="K709" s="180"/>
      <c r="L709" s="180"/>
      <c r="M709" s="180"/>
      <c r="N709" s="180"/>
      <c r="O709" s="180"/>
      <c r="P709" s="180"/>
      <c r="Q709" s="180"/>
      <c r="R709" s="180"/>
    </row>
    <row r="710" spans="1:19" ht="87" customHeight="1" x14ac:dyDescent="0.2">
      <c r="A710" s="101" t="s">
        <v>1337</v>
      </c>
      <c r="B710" s="82" t="s">
        <v>89</v>
      </c>
      <c r="C710" s="82" t="s">
        <v>23</v>
      </c>
      <c r="D710" s="82" t="s">
        <v>16</v>
      </c>
      <c r="E710" s="82" t="s">
        <v>1330</v>
      </c>
      <c r="F710" s="82"/>
      <c r="G710" s="84">
        <f>G711</f>
        <v>18007378</v>
      </c>
      <c r="H710" s="84">
        <f t="shared" ref="G710:I711" si="190">H711</f>
        <v>18973568</v>
      </c>
      <c r="I710" s="84">
        <f t="shared" si="190"/>
        <v>18973559</v>
      </c>
      <c r="J710" s="159">
        <f>G1067+G1411+G805</f>
        <v>0</v>
      </c>
    </row>
    <row r="711" spans="1:19" s="18" customFormat="1" ht="25.5" x14ac:dyDescent="0.2">
      <c r="A711" s="80" t="s">
        <v>27</v>
      </c>
      <c r="B711" s="82" t="s">
        <v>89</v>
      </c>
      <c r="C711" s="82" t="s">
        <v>23</v>
      </c>
      <c r="D711" s="82" t="s">
        <v>16</v>
      </c>
      <c r="E711" s="82" t="s">
        <v>1330</v>
      </c>
      <c r="F711" s="82" t="s">
        <v>28</v>
      </c>
      <c r="G711" s="84">
        <f t="shared" si="190"/>
        <v>18007378</v>
      </c>
      <c r="H711" s="84">
        <f t="shared" si="190"/>
        <v>18973568</v>
      </c>
      <c r="I711" s="84">
        <f t="shared" si="190"/>
        <v>18973559</v>
      </c>
      <c r="J711" s="159"/>
      <c r="K711" s="180"/>
      <c r="L711" s="180"/>
      <c r="M711" s="180"/>
      <c r="N711" s="180"/>
      <c r="O711" s="180"/>
      <c r="P711" s="180"/>
      <c r="Q711" s="180"/>
      <c r="R711" s="180"/>
    </row>
    <row r="712" spans="1:19" s="18" customFormat="1" x14ac:dyDescent="0.2">
      <c r="A712" s="80" t="s">
        <v>29</v>
      </c>
      <c r="B712" s="82" t="s">
        <v>89</v>
      </c>
      <c r="C712" s="82" t="s">
        <v>23</v>
      </c>
      <c r="D712" s="82" t="s">
        <v>16</v>
      </c>
      <c r="E712" s="82" t="s">
        <v>1330</v>
      </c>
      <c r="F712" s="82" t="s">
        <v>30</v>
      </c>
      <c r="G712" s="84">
        <v>18007378</v>
      </c>
      <c r="H712" s="84">
        <v>18973568</v>
      </c>
      <c r="I712" s="84">
        <v>18973559</v>
      </c>
      <c r="J712" s="159"/>
      <c r="K712" s="180"/>
      <c r="L712" s="180"/>
      <c r="M712" s="193"/>
      <c r="N712" s="180"/>
      <c r="O712" s="180"/>
      <c r="P712" s="180"/>
      <c r="Q712" s="180"/>
      <c r="R712" s="180"/>
    </row>
    <row r="713" spans="1:19" s="18" customFormat="1" ht="17.25" customHeight="1" x14ac:dyDescent="0.2">
      <c r="A713" s="370" t="s">
        <v>956</v>
      </c>
      <c r="B713" s="14">
        <v>774</v>
      </c>
      <c r="C713" s="15" t="s">
        <v>23</v>
      </c>
      <c r="D713" s="15" t="s">
        <v>16</v>
      </c>
      <c r="E713" s="15" t="s">
        <v>1327</v>
      </c>
      <c r="F713" s="15"/>
      <c r="G713" s="70">
        <f t="shared" ref="G713:I714" si="191">G714</f>
        <v>243109048</v>
      </c>
      <c r="H713" s="70">
        <f t="shared" si="191"/>
        <v>246814809</v>
      </c>
      <c r="I713" s="70">
        <f t="shared" si="191"/>
        <v>248575554</v>
      </c>
      <c r="J713" s="158"/>
      <c r="K713" s="165"/>
      <c r="L713" s="165"/>
      <c r="M713" s="165"/>
      <c r="N713" s="165"/>
      <c r="O713" s="165"/>
      <c r="P713" s="165"/>
      <c r="Q713" s="219"/>
      <c r="R713" s="219"/>
      <c r="S713" s="17"/>
    </row>
    <row r="714" spans="1:19" s="18" customFormat="1" ht="25.5" x14ac:dyDescent="0.2">
      <c r="A714" s="80" t="s">
        <v>27</v>
      </c>
      <c r="B714" s="133">
        <v>774</v>
      </c>
      <c r="C714" s="82" t="s">
        <v>23</v>
      </c>
      <c r="D714" s="82" t="s">
        <v>16</v>
      </c>
      <c r="E714" s="82" t="s">
        <v>1327</v>
      </c>
      <c r="F714" s="82" t="s">
        <v>28</v>
      </c>
      <c r="G714" s="84">
        <f t="shared" si="191"/>
        <v>243109048</v>
      </c>
      <c r="H714" s="84">
        <f t="shared" si="191"/>
        <v>246814809</v>
      </c>
      <c r="I714" s="84">
        <f t="shared" si="191"/>
        <v>248575554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x14ac:dyDescent="0.2">
      <c r="A715" s="80" t="s">
        <v>29</v>
      </c>
      <c r="B715" s="133">
        <v>774</v>
      </c>
      <c r="C715" s="82" t="s">
        <v>23</v>
      </c>
      <c r="D715" s="82" t="s">
        <v>16</v>
      </c>
      <c r="E715" s="82" t="s">
        <v>1327</v>
      </c>
      <c r="F715" s="82" t="s">
        <v>30</v>
      </c>
      <c r="G715" s="84">
        <v>243109048</v>
      </c>
      <c r="H715" s="84">
        <v>246814809</v>
      </c>
      <c r="I715" s="84">
        <f>248332414+243140</f>
        <v>248575554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ht="25.5" x14ac:dyDescent="0.2">
      <c r="A716" s="80" t="s">
        <v>88</v>
      </c>
      <c r="B716" s="133">
        <v>774</v>
      </c>
      <c r="C716" s="82" t="s">
        <v>23</v>
      </c>
      <c r="D716" s="82" t="s">
        <v>16</v>
      </c>
      <c r="E716" s="82" t="s">
        <v>199</v>
      </c>
      <c r="F716" s="82"/>
      <c r="G716" s="84">
        <f t="shared" ref="G716:I728" si="192">G717</f>
        <v>134100591.81</v>
      </c>
      <c r="H716" s="84">
        <f t="shared" si="192"/>
        <v>136443935.93000001</v>
      </c>
      <c r="I716" s="84">
        <f t="shared" si="192"/>
        <v>141901693.37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t="25.5" x14ac:dyDescent="0.2">
      <c r="A717" s="80" t="s">
        <v>27</v>
      </c>
      <c r="B717" s="133">
        <v>774</v>
      </c>
      <c r="C717" s="82" t="s">
        <v>23</v>
      </c>
      <c r="D717" s="82" t="s">
        <v>16</v>
      </c>
      <c r="E717" s="82" t="s">
        <v>199</v>
      </c>
      <c r="F717" s="82" t="s">
        <v>28</v>
      </c>
      <c r="G717" s="84">
        <f t="shared" si="192"/>
        <v>134100591.81</v>
      </c>
      <c r="H717" s="84">
        <f t="shared" si="192"/>
        <v>136443935.93000001</v>
      </c>
      <c r="I717" s="84">
        <f t="shared" si="192"/>
        <v>141901693.37</v>
      </c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x14ac:dyDescent="0.2">
      <c r="A718" s="80" t="s">
        <v>29</v>
      </c>
      <c r="B718" s="133">
        <v>774</v>
      </c>
      <c r="C718" s="82" t="s">
        <v>23</v>
      </c>
      <c r="D718" s="82" t="s">
        <v>16</v>
      </c>
      <c r="E718" s="82" t="s">
        <v>199</v>
      </c>
      <c r="F718" s="82" t="s">
        <v>30</v>
      </c>
      <c r="G718" s="70">
        <v>134100591.81</v>
      </c>
      <c r="H718" s="84">
        <v>136443935.93000001</v>
      </c>
      <c r="I718" s="84">
        <v>141901693.37</v>
      </c>
      <c r="J718" s="159"/>
      <c r="K718" s="180"/>
      <c r="L718" s="180"/>
      <c r="M718" s="180"/>
      <c r="N718" s="180"/>
      <c r="O718" s="180"/>
      <c r="P718" s="180"/>
      <c r="Q718" s="193"/>
      <c r="R718" s="193"/>
      <c r="S718" s="17"/>
    </row>
    <row r="719" spans="1:19" s="18" customFormat="1" hidden="1" x14ac:dyDescent="0.2">
      <c r="A719" s="80" t="s">
        <v>1461</v>
      </c>
      <c r="B719" s="82" t="s">
        <v>89</v>
      </c>
      <c r="C719" s="82" t="s">
        <v>23</v>
      </c>
      <c r="D719" s="82" t="s">
        <v>16</v>
      </c>
      <c r="E719" s="82" t="s">
        <v>1467</v>
      </c>
      <c r="F719" s="82"/>
      <c r="G719" s="84">
        <f>G720+G724</f>
        <v>0</v>
      </c>
      <c r="H719" s="84"/>
      <c r="I719" s="84"/>
      <c r="J719" s="159"/>
      <c r="K719" s="180"/>
      <c r="L719" s="180"/>
      <c r="M719" s="180"/>
      <c r="N719" s="180"/>
      <c r="O719" s="180"/>
      <c r="P719" s="180"/>
      <c r="Q719" s="180"/>
      <c r="R719" s="180"/>
    </row>
    <row r="720" spans="1:19" s="18" customFormat="1" ht="25.5" hidden="1" x14ac:dyDescent="0.2">
      <c r="A720" s="80" t="s">
        <v>88</v>
      </c>
      <c r="B720" s="133">
        <v>774</v>
      </c>
      <c r="C720" s="82" t="s">
        <v>23</v>
      </c>
      <c r="D720" s="82" t="s">
        <v>16</v>
      </c>
      <c r="E720" s="82" t="s">
        <v>1465</v>
      </c>
      <c r="F720" s="82"/>
      <c r="G720" s="84">
        <f t="shared" si="192"/>
        <v>0</v>
      </c>
      <c r="H720" s="84">
        <f t="shared" si="192"/>
        <v>0</v>
      </c>
      <c r="I720" s="84">
        <f t="shared" si="192"/>
        <v>0</v>
      </c>
      <c r="J720" s="159"/>
      <c r="K720" s="180"/>
      <c r="L720" s="180"/>
      <c r="M720" s="180"/>
      <c r="N720" s="180"/>
      <c r="O720" s="180"/>
      <c r="P720" s="180"/>
      <c r="Q720" s="193"/>
      <c r="R720" s="193"/>
      <c r="S720" s="17"/>
    </row>
    <row r="721" spans="1:19" s="18" customFormat="1" ht="25.5" hidden="1" x14ac:dyDescent="0.2">
      <c r="A721" s="80" t="s">
        <v>88</v>
      </c>
      <c r="B721" s="133">
        <v>774</v>
      </c>
      <c r="C721" s="82" t="s">
        <v>23</v>
      </c>
      <c r="D721" s="82" t="s">
        <v>16</v>
      </c>
      <c r="E721" s="82" t="s">
        <v>1465</v>
      </c>
      <c r="F721" s="82"/>
      <c r="G721" s="84">
        <f t="shared" si="192"/>
        <v>0</v>
      </c>
      <c r="H721" s="84">
        <f t="shared" si="192"/>
        <v>0</v>
      </c>
      <c r="I721" s="84">
        <f t="shared" si="192"/>
        <v>0</v>
      </c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25.5" hidden="1" x14ac:dyDescent="0.2">
      <c r="A722" s="80" t="s">
        <v>27</v>
      </c>
      <c r="B722" s="133">
        <v>774</v>
      </c>
      <c r="C722" s="82" t="s">
        <v>23</v>
      </c>
      <c r="D722" s="82" t="s">
        <v>16</v>
      </c>
      <c r="E722" s="82" t="s">
        <v>1465</v>
      </c>
      <c r="F722" s="82" t="s">
        <v>28</v>
      </c>
      <c r="G722" s="84">
        <f t="shared" si="192"/>
        <v>0</v>
      </c>
      <c r="H722" s="84">
        <f t="shared" si="192"/>
        <v>0</v>
      </c>
      <c r="I722" s="84">
        <f t="shared" si="192"/>
        <v>0</v>
      </c>
      <c r="J722" s="159"/>
      <c r="K722" s="180"/>
      <c r="L722" s="180"/>
      <c r="M722" s="180"/>
      <c r="N722" s="180"/>
      <c r="O722" s="180"/>
      <c r="P722" s="180"/>
      <c r="Q722" s="193"/>
      <c r="R722" s="193"/>
      <c r="S722" s="17"/>
    </row>
    <row r="723" spans="1:19" s="18" customFormat="1" hidden="1" x14ac:dyDescent="0.2">
      <c r="A723" s="80" t="s">
        <v>29</v>
      </c>
      <c r="B723" s="133">
        <v>774</v>
      </c>
      <c r="C723" s="82" t="s">
        <v>23</v>
      </c>
      <c r="D723" s="82" t="s">
        <v>16</v>
      </c>
      <c r="E723" s="82" t="s">
        <v>1465</v>
      </c>
      <c r="F723" s="82" t="s">
        <v>30</v>
      </c>
      <c r="G723" s="84"/>
      <c r="H723" s="84"/>
      <c r="I723" s="84"/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51" hidden="1" customHeight="1" x14ac:dyDescent="0.2">
      <c r="A724" s="248" t="s">
        <v>782</v>
      </c>
      <c r="B724" s="82" t="s">
        <v>89</v>
      </c>
      <c r="C724" s="82" t="s">
        <v>23</v>
      </c>
      <c r="D724" s="82" t="s">
        <v>16</v>
      </c>
      <c r="E724" s="82" t="s">
        <v>1470</v>
      </c>
      <c r="F724" s="82"/>
      <c r="G724" s="84">
        <f t="shared" ref="G724:I725" si="193">G725</f>
        <v>0</v>
      </c>
      <c r="H724" s="84">
        <f t="shared" si="193"/>
        <v>0</v>
      </c>
      <c r="I724" s="84">
        <f t="shared" si="193"/>
        <v>0</v>
      </c>
      <c r="J724" s="159"/>
      <c r="K724" s="180"/>
      <c r="L724" s="180"/>
      <c r="M724" s="180"/>
      <c r="N724" s="180"/>
      <c r="O724" s="180"/>
      <c r="P724" s="180"/>
      <c r="Q724" s="180"/>
      <c r="R724" s="180"/>
    </row>
    <row r="725" spans="1:19" s="18" customFormat="1" ht="25.5" hidden="1" x14ac:dyDescent="0.2">
      <c r="A725" s="80" t="s">
        <v>27</v>
      </c>
      <c r="B725" s="82" t="s">
        <v>89</v>
      </c>
      <c r="C725" s="82" t="s">
        <v>23</v>
      </c>
      <c r="D725" s="82" t="s">
        <v>16</v>
      </c>
      <c r="E725" s="82" t="s">
        <v>1470</v>
      </c>
      <c r="F725" s="82" t="s">
        <v>28</v>
      </c>
      <c r="G725" s="84">
        <f t="shared" si="193"/>
        <v>0</v>
      </c>
      <c r="H725" s="84">
        <f t="shared" si="193"/>
        <v>0</v>
      </c>
      <c r="I725" s="84">
        <f t="shared" si="193"/>
        <v>0</v>
      </c>
      <c r="J725" s="159"/>
      <c r="K725" s="180"/>
      <c r="L725" s="180"/>
      <c r="M725" s="180"/>
      <c r="N725" s="180"/>
      <c r="O725" s="180"/>
      <c r="P725" s="180"/>
      <c r="Q725" s="180"/>
      <c r="R725" s="180"/>
    </row>
    <row r="726" spans="1:19" hidden="1" x14ac:dyDescent="0.2">
      <c r="A726" s="80" t="s">
        <v>29</v>
      </c>
      <c r="B726" s="82" t="s">
        <v>89</v>
      </c>
      <c r="C726" s="82" t="s">
        <v>23</v>
      </c>
      <c r="D726" s="82" t="s">
        <v>16</v>
      </c>
      <c r="E726" s="82" t="s">
        <v>1470</v>
      </c>
      <c r="F726" s="82" t="s">
        <v>30</v>
      </c>
      <c r="G726" s="84"/>
      <c r="H726" s="84"/>
      <c r="I726" s="84"/>
      <c r="J726" s="159"/>
    </row>
    <row r="727" spans="1:19" s="18" customFormat="1" x14ac:dyDescent="0.2">
      <c r="A727" s="80" t="s">
        <v>758</v>
      </c>
      <c r="B727" s="133">
        <v>774</v>
      </c>
      <c r="C727" s="82" t="s">
        <v>23</v>
      </c>
      <c r="D727" s="82" t="s">
        <v>16</v>
      </c>
      <c r="E727" s="82" t="s">
        <v>776</v>
      </c>
      <c r="F727" s="82"/>
      <c r="G727" s="70">
        <f t="shared" si="192"/>
        <v>811678.51</v>
      </c>
      <c r="H727" s="84">
        <f t="shared" si="192"/>
        <v>1415507</v>
      </c>
      <c r="I727" s="84">
        <f t="shared" si="192"/>
        <v>1470902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25.5" x14ac:dyDescent="0.2">
      <c r="A728" s="80" t="s">
        <v>27</v>
      </c>
      <c r="B728" s="133">
        <v>774</v>
      </c>
      <c r="C728" s="82" t="s">
        <v>23</v>
      </c>
      <c r="D728" s="82" t="s">
        <v>16</v>
      </c>
      <c r="E728" s="82" t="s">
        <v>776</v>
      </c>
      <c r="F728" s="82" t="s">
        <v>28</v>
      </c>
      <c r="G728" s="70">
        <f t="shared" si="192"/>
        <v>811678.51</v>
      </c>
      <c r="H728" s="84">
        <f t="shared" si="192"/>
        <v>1415507</v>
      </c>
      <c r="I728" s="84">
        <f t="shared" si="192"/>
        <v>1470902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x14ac:dyDescent="0.2">
      <c r="A729" s="80" t="s">
        <v>29</v>
      </c>
      <c r="B729" s="133">
        <v>774</v>
      </c>
      <c r="C729" s="82" t="s">
        <v>23</v>
      </c>
      <c r="D729" s="82" t="s">
        <v>16</v>
      </c>
      <c r="E729" s="82" t="s">
        <v>776</v>
      </c>
      <c r="F729" s="82" t="s">
        <v>30</v>
      </c>
      <c r="G729" s="70">
        <v>811678.51</v>
      </c>
      <c r="H729" s="84">
        <v>1415507</v>
      </c>
      <c r="I729" s="84">
        <v>1470902</v>
      </c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31.5" customHeight="1" x14ac:dyDescent="0.2">
      <c r="A730" s="248" t="s">
        <v>111</v>
      </c>
      <c r="B730" s="82" t="s">
        <v>89</v>
      </c>
      <c r="C730" s="82" t="s">
        <v>23</v>
      </c>
      <c r="D730" s="82" t="s">
        <v>16</v>
      </c>
      <c r="E730" s="82" t="s">
        <v>208</v>
      </c>
      <c r="F730" s="82"/>
      <c r="G730" s="70">
        <f t="shared" ref="G730:I737" si="194">G731</f>
        <v>1307260.5</v>
      </c>
      <c r="H730" s="84">
        <f t="shared" si="194"/>
        <v>1328815.58</v>
      </c>
      <c r="I730" s="84">
        <f t="shared" si="194"/>
        <v>1381968.2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t="25.5" x14ac:dyDescent="0.2">
      <c r="A731" s="80" t="s">
        <v>27</v>
      </c>
      <c r="B731" s="82" t="s">
        <v>89</v>
      </c>
      <c r="C731" s="82" t="s">
        <v>23</v>
      </c>
      <c r="D731" s="82" t="s">
        <v>16</v>
      </c>
      <c r="E731" s="82" t="s">
        <v>208</v>
      </c>
      <c r="F731" s="82" t="s">
        <v>28</v>
      </c>
      <c r="G731" s="70">
        <f t="shared" si="194"/>
        <v>1307260.5</v>
      </c>
      <c r="H731" s="84">
        <f t="shared" si="194"/>
        <v>1328815.58</v>
      </c>
      <c r="I731" s="84">
        <f t="shared" si="194"/>
        <v>1381968.2</v>
      </c>
      <c r="J731" s="159"/>
      <c r="K731" s="180"/>
      <c r="L731" s="180"/>
      <c r="M731" s="180"/>
      <c r="N731" s="180"/>
      <c r="O731" s="180"/>
      <c r="P731" s="180"/>
      <c r="Q731" s="180"/>
      <c r="R731" s="180"/>
    </row>
    <row r="732" spans="1:19" x14ac:dyDescent="0.2">
      <c r="A732" s="80" t="s">
        <v>29</v>
      </c>
      <c r="B732" s="82" t="s">
        <v>89</v>
      </c>
      <c r="C732" s="82" t="s">
        <v>23</v>
      </c>
      <c r="D732" s="82" t="s">
        <v>16</v>
      </c>
      <c r="E732" s="82" t="s">
        <v>208</v>
      </c>
      <c r="F732" s="82" t="s">
        <v>30</v>
      </c>
      <c r="G732" s="70">
        <v>1307260.5</v>
      </c>
      <c r="H732" s="84">
        <v>1328815.58</v>
      </c>
      <c r="I732" s="84">
        <v>1381968.2</v>
      </c>
      <c r="J732" s="159"/>
    </row>
    <row r="733" spans="1:19" s="18" customFormat="1" ht="25.5" hidden="1" x14ac:dyDescent="0.2">
      <c r="A733" s="80" t="s">
        <v>965</v>
      </c>
      <c r="B733" s="133">
        <v>774</v>
      </c>
      <c r="C733" s="82" t="s">
        <v>23</v>
      </c>
      <c r="D733" s="82" t="s">
        <v>16</v>
      </c>
      <c r="E733" s="82" t="s">
        <v>966</v>
      </c>
      <c r="F733" s="82"/>
      <c r="G733" s="70">
        <f t="shared" ref="G733:I734" si="195">G734</f>
        <v>0</v>
      </c>
      <c r="H733" s="84">
        <f t="shared" si="195"/>
        <v>0</v>
      </c>
      <c r="I733" s="84">
        <f t="shared" si="195"/>
        <v>0</v>
      </c>
      <c r="J733" s="159"/>
      <c r="K733" s="180"/>
      <c r="L733" s="180"/>
      <c r="M733" s="180"/>
      <c r="N733" s="180"/>
      <c r="O733" s="180"/>
      <c r="P733" s="180"/>
      <c r="Q733" s="193"/>
      <c r="R733" s="193"/>
      <c r="S733" s="17"/>
    </row>
    <row r="734" spans="1:19" s="18" customFormat="1" ht="25.5" hidden="1" x14ac:dyDescent="0.2">
      <c r="A734" s="80" t="s">
        <v>27</v>
      </c>
      <c r="B734" s="133">
        <v>774</v>
      </c>
      <c r="C734" s="82" t="s">
        <v>23</v>
      </c>
      <c r="D734" s="82" t="s">
        <v>16</v>
      </c>
      <c r="E734" s="82" t="s">
        <v>966</v>
      </c>
      <c r="F734" s="82" t="s">
        <v>28</v>
      </c>
      <c r="G734" s="70">
        <f t="shared" si="195"/>
        <v>0</v>
      </c>
      <c r="H734" s="84">
        <f t="shared" si="195"/>
        <v>0</v>
      </c>
      <c r="I734" s="84">
        <f t="shared" si="195"/>
        <v>0</v>
      </c>
      <c r="J734" s="159"/>
      <c r="K734" s="180"/>
      <c r="L734" s="180"/>
      <c r="M734" s="180"/>
      <c r="N734" s="180"/>
      <c r="O734" s="180"/>
      <c r="P734" s="180"/>
      <c r="Q734" s="193"/>
      <c r="R734" s="193"/>
      <c r="S734" s="17"/>
    </row>
    <row r="735" spans="1:19" s="18" customFormat="1" hidden="1" x14ac:dyDescent="0.2">
      <c r="A735" s="80" t="s">
        <v>29</v>
      </c>
      <c r="B735" s="133">
        <v>774</v>
      </c>
      <c r="C735" s="82" t="s">
        <v>23</v>
      </c>
      <c r="D735" s="82" t="s">
        <v>16</v>
      </c>
      <c r="E735" s="82" t="s">
        <v>966</v>
      </c>
      <c r="F735" s="82" t="s">
        <v>30</v>
      </c>
      <c r="G735" s="70"/>
      <c r="H735" s="84"/>
      <c r="I735" s="84"/>
      <c r="J735" s="159"/>
      <c r="K735" s="180"/>
      <c r="L735" s="180"/>
      <c r="M735" s="180"/>
      <c r="N735" s="180"/>
      <c r="O735" s="180"/>
      <c r="P735" s="180"/>
      <c r="Q735" s="193"/>
      <c r="R735" s="193"/>
      <c r="S735" s="17"/>
    </row>
    <row r="736" spans="1:19" s="18" customFormat="1" ht="42.75" hidden="1" customHeight="1" x14ac:dyDescent="0.2">
      <c r="A736" s="248" t="s">
        <v>777</v>
      </c>
      <c r="B736" s="82" t="s">
        <v>89</v>
      </c>
      <c r="C736" s="82" t="s">
        <v>23</v>
      </c>
      <c r="D736" s="82" t="s">
        <v>16</v>
      </c>
      <c r="E736" s="82" t="s">
        <v>541</v>
      </c>
      <c r="F736" s="82"/>
      <c r="G736" s="70">
        <f t="shared" si="194"/>
        <v>0</v>
      </c>
      <c r="H736" s="84">
        <f t="shared" si="194"/>
        <v>0</v>
      </c>
      <c r="I736" s="84">
        <f t="shared" si="194"/>
        <v>0</v>
      </c>
      <c r="J736" s="159"/>
      <c r="K736" s="180"/>
      <c r="L736" s="180"/>
      <c r="M736" s="180"/>
      <c r="N736" s="180"/>
      <c r="O736" s="180"/>
      <c r="P736" s="180"/>
      <c r="Q736" s="193"/>
      <c r="R736" s="193"/>
      <c r="S736" s="17"/>
    </row>
    <row r="737" spans="1:19" s="18" customFormat="1" ht="25.5" hidden="1" x14ac:dyDescent="0.2">
      <c r="A737" s="80" t="s">
        <v>27</v>
      </c>
      <c r="B737" s="82" t="s">
        <v>89</v>
      </c>
      <c r="C737" s="82" t="s">
        <v>23</v>
      </c>
      <c r="D737" s="82" t="s">
        <v>16</v>
      </c>
      <c r="E737" s="82" t="s">
        <v>541</v>
      </c>
      <c r="F737" s="82" t="s">
        <v>28</v>
      </c>
      <c r="G737" s="70">
        <f t="shared" si="194"/>
        <v>0</v>
      </c>
      <c r="H737" s="84">
        <f t="shared" si="194"/>
        <v>0</v>
      </c>
      <c r="I737" s="84">
        <f t="shared" si="194"/>
        <v>0</v>
      </c>
      <c r="J737" s="159"/>
      <c r="K737" s="180"/>
      <c r="L737" s="180"/>
      <c r="M737" s="180"/>
      <c r="N737" s="180"/>
      <c r="O737" s="180"/>
      <c r="P737" s="180"/>
      <c r="Q737" s="193"/>
      <c r="R737" s="193"/>
      <c r="S737" s="17"/>
    </row>
    <row r="738" spans="1:19" hidden="1" x14ac:dyDescent="0.2">
      <c r="A738" s="80" t="s">
        <v>29</v>
      </c>
      <c r="B738" s="82" t="s">
        <v>89</v>
      </c>
      <c r="C738" s="82" t="s">
        <v>23</v>
      </c>
      <c r="D738" s="82" t="s">
        <v>16</v>
      </c>
      <c r="E738" s="82" t="s">
        <v>541</v>
      </c>
      <c r="F738" s="82" t="s">
        <v>30</v>
      </c>
      <c r="G738" s="70"/>
      <c r="H738" s="84"/>
      <c r="I738" s="84"/>
      <c r="J738" s="159"/>
    </row>
    <row r="739" spans="1:19" s="3" customFormat="1" ht="42.75" hidden="1" customHeight="1" x14ac:dyDescent="0.2">
      <c r="A739" s="80" t="s">
        <v>648</v>
      </c>
      <c r="B739" s="133">
        <v>774</v>
      </c>
      <c r="C739" s="82" t="s">
        <v>23</v>
      </c>
      <c r="D739" s="82" t="s">
        <v>16</v>
      </c>
      <c r="E739" s="82" t="s">
        <v>638</v>
      </c>
      <c r="F739" s="82"/>
      <c r="G739" s="70">
        <f>G740</f>
        <v>0</v>
      </c>
      <c r="H739" s="84">
        <f>H740</f>
        <v>0</v>
      </c>
      <c r="I739" s="84">
        <f>I740</f>
        <v>0</v>
      </c>
      <c r="J739" s="159"/>
      <c r="K739" s="179"/>
      <c r="L739" s="179"/>
      <c r="M739" s="179"/>
      <c r="N739" s="179"/>
      <c r="O739" s="179"/>
      <c r="P739" s="179"/>
      <c r="Q739" s="179"/>
      <c r="R739" s="179"/>
    </row>
    <row r="740" spans="1:19" s="3" customFormat="1" hidden="1" x14ac:dyDescent="0.2">
      <c r="A740" s="80" t="s">
        <v>29</v>
      </c>
      <c r="B740" s="133">
        <v>774</v>
      </c>
      <c r="C740" s="82" t="s">
        <v>23</v>
      </c>
      <c r="D740" s="82" t="s">
        <v>16</v>
      </c>
      <c r="E740" s="82" t="s">
        <v>638</v>
      </c>
      <c r="F740" s="82" t="s">
        <v>30</v>
      </c>
      <c r="G740" s="70"/>
      <c r="H740" s="84"/>
      <c r="I740" s="84"/>
      <c r="J740" s="159"/>
      <c r="K740" s="179"/>
      <c r="L740" s="179"/>
      <c r="M740" s="179"/>
      <c r="N740" s="179"/>
      <c r="O740" s="179"/>
      <c r="P740" s="179"/>
      <c r="Q740" s="179"/>
      <c r="R740" s="179"/>
    </row>
    <row r="741" spans="1:19" s="18" customFormat="1" ht="51" customHeight="1" x14ac:dyDescent="0.2">
      <c r="A741" s="248" t="s">
        <v>782</v>
      </c>
      <c r="B741" s="82" t="s">
        <v>89</v>
      </c>
      <c r="C741" s="82" t="s">
        <v>23</v>
      </c>
      <c r="D741" s="82" t="s">
        <v>16</v>
      </c>
      <c r="E741" s="82" t="s">
        <v>778</v>
      </c>
      <c r="F741" s="82"/>
      <c r="G741" s="70">
        <f t="shared" ref="G741:I745" si="196">G742</f>
        <v>3430258.34</v>
      </c>
      <c r="H741" s="84">
        <f t="shared" si="196"/>
        <v>3904210.96</v>
      </c>
      <c r="I741" s="84">
        <f t="shared" si="196"/>
        <v>4060379.4</v>
      </c>
      <c r="J741" s="159"/>
      <c r="K741" s="180"/>
      <c r="L741" s="180"/>
      <c r="M741" s="180"/>
      <c r="N741" s="180"/>
      <c r="O741" s="180"/>
      <c r="P741" s="180"/>
      <c r="Q741" s="180"/>
      <c r="R741" s="180"/>
    </row>
    <row r="742" spans="1:19" s="18" customFormat="1" ht="25.5" x14ac:dyDescent="0.2">
      <c r="A742" s="80" t="s">
        <v>27</v>
      </c>
      <c r="B742" s="82" t="s">
        <v>89</v>
      </c>
      <c r="C742" s="82" t="s">
        <v>23</v>
      </c>
      <c r="D742" s="82" t="s">
        <v>16</v>
      </c>
      <c r="E742" s="82" t="s">
        <v>778</v>
      </c>
      <c r="F742" s="82" t="s">
        <v>28</v>
      </c>
      <c r="G742" s="70">
        <f t="shared" si="196"/>
        <v>3430258.34</v>
      </c>
      <c r="H742" s="84">
        <f t="shared" si="196"/>
        <v>3904210.96</v>
      </c>
      <c r="I742" s="84">
        <f t="shared" si="196"/>
        <v>4060379.4</v>
      </c>
      <c r="J742" s="159"/>
      <c r="K742" s="180"/>
      <c r="L742" s="180"/>
      <c r="M742" s="180"/>
      <c r="N742" s="180"/>
      <c r="O742" s="180"/>
      <c r="P742" s="180"/>
      <c r="Q742" s="180"/>
      <c r="R742" s="180"/>
    </row>
    <row r="743" spans="1:19" x14ac:dyDescent="0.2">
      <c r="A743" s="80" t="s">
        <v>29</v>
      </c>
      <c r="B743" s="82" t="s">
        <v>89</v>
      </c>
      <c r="C743" s="82" t="s">
        <v>23</v>
      </c>
      <c r="D743" s="82" t="s">
        <v>16</v>
      </c>
      <c r="E743" s="82" t="s">
        <v>778</v>
      </c>
      <c r="F743" s="82" t="s">
        <v>30</v>
      </c>
      <c r="G743" s="70">
        <v>3430258.34</v>
      </c>
      <c r="H743" s="84">
        <v>3904210.96</v>
      </c>
      <c r="I743" s="84">
        <v>4060379.4</v>
      </c>
      <c r="J743" s="159"/>
    </row>
    <row r="744" spans="1:19" s="18" customFormat="1" ht="45.75" hidden="1" customHeight="1" x14ac:dyDescent="0.2">
      <c r="A744" s="248" t="s">
        <v>542</v>
      </c>
      <c r="B744" s="82" t="s">
        <v>89</v>
      </c>
      <c r="C744" s="82" t="s">
        <v>23</v>
      </c>
      <c r="D744" s="82" t="s">
        <v>16</v>
      </c>
      <c r="E744" s="82" t="s">
        <v>541</v>
      </c>
      <c r="F744" s="82"/>
      <c r="G744" s="70">
        <f t="shared" si="196"/>
        <v>0</v>
      </c>
      <c r="H744" s="84">
        <f t="shared" si="196"/>
        <v>0</v>
      </c>
      <c r="I744" s="84">
        <f t="shared" si="196"/>
        <v>0</v>
      </c>
      <c r="J744" s="159"/>
      <c r="K744" s="180"/>
      <c r="L744" s="180"/>
      <c r="M744" s="180"/>
      <c r="N744" s="180"/>
      <c r="O744" s="180"/>
      <c r="P744" s="180"/>
      <c r="Q744" s="180"/>
      <c r="R744" s="180"/>
    </row>
    <row r="745" spans="1:19" s="18" customFormat="1" ht="25.5" hidden="1" x14ac:dyDescent="0.2">
      <c r="A745" s="80" t="s">
        <v>27</v>
      </c>
      <c r="B745" s="82" t="s">
        <v>89</v>
      </c>
      <c r="C745" s="82" t="s">
        <v>23</v>
      </c>
      <c r="D745" s="82" t="s">
        <v>16</v>
      </c>
      <c r="E745" s="82" t="s">
        <v>541</v>
      </c>
      <c r="F745" s="82" t="s">
        <v>28</v>
      </c>
      <c r="G745" s="70">
        <f t="shared" si="196"/>
        <v>0</v>
      </c>
      <c r="H745" s="84">
        <f t="shared" si="196"/>
        <v>0</v>
      </c>
      <c r="I745" s="84">
        <f t="shared" si="196"/>
        <v>0</v>
      </c>
      <c r="J745" s="159"/>
      <c r="K745" s="180"/>
      <c r="L745" s="180"/>
      <c r="M745" s="180"/>
      <c r="N745" s="180"/>
      <c r="O745" s="180"/>
      <c r="P745" s="180"/>
      <c r="Q745" s="180"/>
      <c r="R745" s="180"/>
    </row>
    <row r="746" spans="1:19" hidden="1" x14ac:dyDescent="0.2">
      <c r="A746" s="80" t="s">
        <v>29</v>
      </c>
      <c r="B746" s="82" t="s">
        <v>89</v>
      </c>
      <c r="C746" s="82" t="s">
        <v>23</v>
      </c>
      <c r="D746" s="82" t="s">
        <v>16</v>
      </c>
      <c r="E746" s="82" t="s">
        <v>541</v>
      </c>
      <c r="F746" s="82" t="s">
        <v>30</v>
      </c>
      <c r="G746" s="70"/>
      <c r="H746" s="84"/>
      <c r="I746" s="84"/>
      <c r="J746" s="159"/>
    </row>
    <row r="747" spans="1:19" s="3" customFormat="1" ht="25.5" x14ac:dyDescent="0.2">
      <c r="A747" s="80" t="s">
        <v>1069</v>
      </c>
      <c r="B747" s="133">
        <v>774</v>
      </c>
      <c r="C747" s="82" t="s">
        <v>23</v>
      </c>
      <c r="D747" s="82" t="s">
        <v>16</v>
      </c>
      <c r="E747" s="82" t="s">
        <v>200</v>
      </c>
      <c r="F747" s="82"/>
      <c r="G747" s="70">
        <f>G762+G773+G779+G785+G774+G748+G780+G757+G756+G751+G800+G803+G811+G814+G817+G820+G806+G799+G796+G837+G825+G828+G831+G834</f>
        <v>12214528.050000001</v>
      </c>
      <c r="H747" s="70">
        <f t="shared" ref="H747:I747" si="197">H762+H773+H779+H785+H774+H748+H780+H757+H756+H751+H802+H803+H811+H814+H817+H820+H806+H799+H796+H837</f>
        <v>3174342.18</v>
      </c>
      <c r="I747" s="70">
        <f t="shared" si="197"/>
        <v>672000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9" ht="25.5" hidden="1" customHeight="1" x14ac:dyDescent="0.2">
      <c r="A748" s="80" t="s">
        <v>682</v>
      </c>
      <c r="B748" s="133">
        <v>774</v>
      </c>
      <c r="C748" s="82" t="s">
        <v>23</v>
      </c>
      <c r="D748" s="82" t="s">
        <v>16</v>
      </c>
      <c r="E748" s="82" t="s">
        <v>681</v>
      </c>
      <c r="F748" s="133"/>
      <c r="G748" s="70">
        <f t="shared" ref="G748:I749" si="198">G749</f>
        <v>0</v>
      </c>
      <c r="H748" s="84">
        <f t="shared" si="198"/>
        <v>0</v>
      </c>
      <c r="I748" s="84">
        <f t="shared" si="198"/>
        <v>0</v>
      </c>
      <c r="J748" s="159"/>
    </row>
    <row r="749" spans="1:19" ht="25.5" hidden="1" customHeight="1" x14ac:dyDescent="0.2">
      <c r="A749" s="80" t="s">
        <v>27</v>
      </c>
      <c r="B749" s="133">
        <v>774</v>
      </c>
      <c r="C749" s="82" t="s">
        <v>23</v>
      </c>
      <c r="D749" s="82" t="s">
        <v>16</v>
      </c>
      <c r="E749" s="82" t="s">
        <v>681</v>
      </c>
      <c r="F749" s="82" t="s">
        <v>28</v>
      </c>
      <c r="G749" s="70">
        <f t="shared" si="198"/>
        <v>0</v>
      </c>
      <c r="H749" s="84">
        <f t="shared" si="198"/>
        <v>0</v>
      </c>
      <c r="I749" s="84">
        <f t="shared" si="198"/>
        <v>0</v>
      </c>
      <c r="J749" s="159"/>
    </row>
    <row r="750" spans="1:19" ht="25.5" hidden="1" customHeight="1" x14ac:dyDescent="0.2">
      <c r="A750" s="80" t="s">
        <v>29</v>
      </c>
      <c r="B750" s="133">
        <v>774</v>
      </c>
      <c r="C750" s="82" t="s">
        <v>23</v>
      </c>
      <c r="D750" s="82" t="s">
        <v>16</v>
      </c>
      <c r="E750" s="82" t="s">
        <v>681</v>
      </c>
      <c r="F750" s="82" t="s">
        <v>30</v>
      </c>
      <c r="G750" s="70"/>
      <c r="H750" s="84"/>
      <c r="I750" s="84"/>
      <c r="J750" s="159"/>
    </row>
    <row r="751" spans="1:19" s="3" customFormat="1" ht="25.5" hidden="1" x14ac:dyDescent="0.2">
      <c r="A751" s="80" t="s">
        <v>885</v>
      </c>
      <c r="B751" s="133">
        <v>774</v>
      </c>
      <c r="C751" s="82" t="s">
        <v>23</v>
      </c>
      <c r="D751" s="82" t="s">
        <v>16</v>
      </c>
      <c r="E751" s="82" t="s">
        <v>201</v>
      </c>
      <c r="F751" s="82"/>
      <c r="G751" s="70">
        <f t="shared" ref="G751:I752" si="199">G752</f>
        <v>0</v>
      </c>
      <c r="H751" s="84">
        <f t="shared" si="199"/>
        <v>0</v>
      </c>
      <c r="I751" s="84">
        <f t="shared" si="199"/>
        <v>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9" s="3" customFormat="1" ht="25.5" hidden="1" x14ac:dyDescent="0.2">
      <c r="A752" s="80" t="s">
        <v>27</v>
      </c>
      <c r="B752" s="133">
        <v>774</v>
      </c>
      <c r="C752" s="82" t="s">
        <v>23</v>
      </c>
      <c r="D752" s="82" t="s">
        <v>16</v>
      </c>
      <c r="E752" s="82" t="s">
        <v>201</v>
      </c>
      <c r="F752" s="82" t="s">
        <v>28</v>
      </c>
      <c r="G752" s="70">
        <f t="shared" si="199"/>
        <v>0</v>
      </c>
      <c r="H752" s="84">
        <f t="shared" si="199"/>
        <v>0</v>
      </c>
      <c r="I752" s="84">
        <f t="shared" si="199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idden="1" x14ac:dyDescent="0.2">
      <c r="A753" s="80" t="s">
        <v>29</v>
      </c>
      <c r="B753" s="133">
        <v>774</v>
      </c>
      <c r="C753" s="82" t="s">
        <v>23</v>
      </c>
      <c r="D753" s="82" t="s">
        <v>16</v>
      </c>
      <c r="E753" s="82" t="s">
        <v>201</v>
      </c>
      <c r="F753" s="82" t="s">
        <v>30</v>
      </c>
      <c r="G753" s="70"/>
      <c r="H753" s="84"/>
      <c r="I753" s="84"/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s="3" customFormat="1" ht="25.5" x14ac:dyDescent="0.2">
      <c r="A754" s="80" t="s">
        <v>884</v>
      </c>
      <c r="B754" s="133">
        <v>774</v>
      </c>
      <c r="C754" s="82" t="s">
        <v>23</v>
      </c>
      <c r="D754" s="82" t="s">
        <v>16</v>
      </c>
      <c r="E754" s="82" t="s">
        <v>882</v>
      </c>
      <c r="F754" s="82"/>
      <c r="G754" s="70">
        <f t="shared" ref="G754:I755" si="200">G755</f>
        <v>110000</v>
      </c>
      <c r="H754" s="84">
        <f t="shared" si="200"/>
        <v>560000</v>
      </c>
      <c r="I754" s="84">
        <f t="shared" si="200"/>
        <v>560000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18" s="3" customFormat="1" ht="25.5" x14ac:dyDescent="0.2">
      <c r="A755" s="80" t="s">
        <v>27</v>
      </c>
      <c r="B755" s="133">
        <v>774</v>
      </c>
      <c r="C755" s="82" t="s">
        <v>23</v>
      </c>
      <c r="D755" s="82" t="s">
        <v>16</v>
      </c>
      <c r="E755" s="82" t="s">
        <v>882</v>
      </c>
      <c r="F755" s="82" t="s">
        <v>28</v>
      </c>
      <c r="G755" s="70">
        <f t="shared" si="200"/>
        <v>110000</v>
      </c>
      <c r="H755" s="84">
        <f t="shared" si="200"/>
        <v>560000</v>
      </c>
      <c r="I755" s="84">
        <f t="shared" si="200"/>
        <v>560000</v>
      </c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18" s="3" customFormat="1" x14ac:dyDescent="0.2">
      <c r="A756" s="80" t="s">
        <v>29</v>
      </c>
      <c r="B756" s="133">
        <v>774</v>
      </c>
      <c r="C756" s="82" t="s">
        <v>23</v>
      </c>
      <c r="D756" s="82" t="s">
        <v>16</v>
      </c>
      <c r="E756" s="82" t="s">
        <v>882</v>
      </c>
      <c r="F756" s="82" t="s">
        <v>30</v>
      </c>
      <c r="G756" s="70">
        <v>110000</v>
      </c>
      <c r="H756" s="84">
        <v>560000</v>
      </c>
      <c r="I756" s="84">
        <v>560000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18" s="3" customFormat="1" ht="65.25" hidden="1" customHeight="1" x14ac:dyDescent="0.2">
      <c r="A757" s="80" t="s">
        <v>851</v>
      </c>
      <c r="B757" s="133">
        <v>774</v>
      </c>
      <c r="C757" s="82" t="s">
        <v>23</v>
      </c>
      <c r="D757" s="82" t="s">
        <v>16</v>
      </c>
      <c r="E757" s="82" t="s">
        <v>645</v>
      </c>
      <c r="F757" s="82"/>
      <c r="G757" s="70">
        <f t="shared" ref="G757:I758" si="201">G758</f>
        <v>0</v>
      </c>
      <c r="H757" s="84">
        <f t="shared" si="201"/>
        <v>0</v>
      </c>
      <c r="I757" s="84">
        <f t="shared" si="201"/>
        <v>0</v>
      </c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18" s="3" customFormat="1" ht="25.5" hidden="1" x14ac:dyDescent="0.2">
      <c r="A758" s="80" t="s">
        <v>27</v>
      </c>
      <c r="B758" s="133">
        <v>774</v>
      </c>
      <c r="C758" s="82" t="s">
        <v>23</v>
      </c>
      <c r="D758" s="82" t="s">
        <v>16</v>
      </c>
      <c r="E758" s="82" t="s">
        <v>645</v>
      </c>
      <c r="F758" s="82" t="s">
        <v>28</v>
      </c>
      <c r="G758" s="70">
        <f t="shared" si="201"/>
        <v>0</v>
      </c>
      <c r="H758" s="84">
        <f t="shared" si="201"/>
        <v>0</v>
      </c>
      <c r="I758" s="84">
        <f t="shared" si="201"/>
        <v>0</v>
      </c>
      <c r="J758" s="159"/>
      <c r="K758" s="179"/>
      <c r="L758" s="179"/>
      <c r="M758" s="179"/>
      <c r="N758" s="179"/>
      <c r="O758" s="179"/>
      <c r="P758" s="179"/>
      <c r="Q758" s="179"/>
      <c r="R758" s="179"/>
    </row>
    <row r="759" spans="1:18" s="3" customFormat="1" hidden="1" x14ac:dyDescent="0.2">
      <c r="A759" s="80" t="s">
        <v>29</v>
      </c>
      <c r="B759" s="133">
        <v>774</v>
      </c>
      <c r="C759" s="82" t="s">
        <v>23</v>
      </c>
      <c r="D759" s="82" t="s">
        <v>16</v>
      </c>
      <c r="E759" s="82" t="s">
        <v>645</v>
      </c>
      <c r="F759" s="82" t="s">
        <v>30</v>
      </c>
      <c r="G759" s="70"/>
      <c r="H759" s="84"/>
      <c r="I759" s="84"/>
      <c r="J759" s="159"/>
      <c r="K759" s="179"/>
      <c r="L759" s="179"/>
      <c r="M759" s="179"/>
      <c r="N759" s="179"/>
      <c r="O759" s="179"/>
      <c r="P759" s="179"/>
      <c r="Q759" s="179"/>
      <c r="R759" s="179"/>
    </row>
    <row r="760" spans="1:18" ht="25.5" customHeight="1" x14ac:dyDescent="0.2">
      <c r="A760" s="80" t="s">
        <v>270</v>
      </c>
      <c r="B760" s="133">
        <v>774</v>
      </c>
      <c r="C760" s="82" t="s">
        <v>23</v>
      </c>
      <c r="D760" s="82" t="s">
        <v>16</v>
      </c>
      <c r="E760" s="82" t="s">
        <v>269</v>
      </c>
      <c r="F760" s="133"/>
      <c r="G760" s="70">
        <f t="shared" ref="G760:I761" si="202">G761</f>
        <v>52628.049999999988</v>
      </c>
      <c r="H760" s="84">
        <f t="shared" si="202"/>
        <v>112000</v>
      </c>
      <c r="I760" s="84">
        <f t="shared" si="202"/>
        <v>112000</v>
      </c>
      <c r="J760" s="159"/>
    </row>
    <row r="761" spans="1:18" ht="25.5" customHeight="1" x14ac:dyDescent="0.2">
      <c r="A761" s="80" t="s">
        <v>27</v>
      </c>
      <c r="B761" s="133">
        <v>774</v>
      </c>
      <c r="C761" s="82" t="s">
        <v>23</v>
      </c>
      <c r="D761" s="82" t="s">
        <v>16</v>
      </c>
      <c r="E761" s="82" t="s">
        <v>269</v>
      </c>
      <c r="F761" s="82" t="s">
        <v>28</v>
      </c>
      <c r="G761" s="70">
        <f t="shared" si="202"/>
        <v>52628.049999999988</v>
      </c>
      <c r="H761" s="84">
        <f t="shared" si="202"/>
        <v>112000</v>
      </c>
      <c r="I761" s="84">
        <f t="shared" si="202"/>
        <v>112000</v>
      </c>
      <c r="J761" s="159"/>
    </row>
    <row r="762" spans="1:18" ht="25.5" customHeight="1" x14ac:dyDescent="0.2">
      <c r="A762" s="80" t="s">
        <v>29</v>
      </c>
      <c r="B762" s="133">
        <v>774</v>
      </c>
      <c r="C762" s="82" t="s">
        <v>23</v>
      </c>
      <c r="D762" s="82" t="s">
        <v>16</v>
      </c>
      <c r="E762" s="82" t="s">
        <v>269</v>
      </c>
      <c r="F762" s="82" t="s">
        <v>30</v>
      </c>
      <c r="G762" s="70">
        <f>164491.05-111863</f>
        <v>52628.049999999988</v>
      </c>
      <c r="H762" s="84">
        <v>112000</v>
      </c>
      <c r="I762" s="84">
        <v>112000</v>
      </c>
      <c r="J762" s="159"/>
    </row>
    <row r="763" spans="1:18" ht="96" hidden="1" customHeight="1" x14ac:dyDescent="0.2">
      <c r="A763" s="80" t="s">
        <v>3</v>
      </c>
      <c r="B763" s="133">
        <v>774</v>
      </c>
      <c r="C763" s="82" t="s">
        <v>23</v>
      </c>
      <c r="D763" s="82" t="s">
        <v>16</v>
      </c>
      <c r="E763" s="82" t="s">
        <v>4</v>
      </c>
      <c r="F763" s="133"/>
      <c r="G763" s="84">
        <f t="shared" ref="G763:I764" si="203">G764</f>
        <v>0</v>
      </c>
      <c r="H763" s="84">
        <f t="shared" si="203"/>
        <v>0</v>
      </c>
      <c r="I763" s="84">
        <f t="shared" si="203"/>
        <v>0</v>
      </c>
      <c r="J763" s="159"/>
    </row>
    <row r="764" spans="1:18" ht="25.5" hidden="1" customHeight="1" x14ac:dyDescent="0.2">
      <c r="A764" s="80" t="s">
        <v>27</v>
      </c>
      <c r="B764" s="133">
        <v>774</v>
      </c>
      <c r="C764" s="82" t="s">
        <v>23</v>
      </c>
      <c r="D764" s="82" t="s">
        <v>16</v>
      </c>
      <c r="E764" s="82" t="s">
        <v>4</v>
      </c>
      <c r="F764" s="82" t="s">
        <v>28</v>
      </c>
      <c r="G764" s="84">
        <f t="shared" si="203"/>
        <v>0</v>
      </c>
      <c r="H764" s="84">
        <f t="shared" si="203"/>
        <v>0</v>
      </c>
      <c r="I764" s="84">
        <f t="shared" si="203"/>
        <v>0</v>
      </c>
      <c r="J764" s="159"/>
    </row>
    <row r="765" spans="1:18" ht="25.5" hidden="1" customHeight="1" x14ac:dyDescent="0.2">
      <c r="A765" s="80" t="s">
        <v>29</v>
      </c>
      <c r="B765" s="133">
        <v>774</v>
      </c>
      <c r="C765" s="82" t="s">
        <v>23</v>
      </c>
      <c r="D765" s="82" t="s">
        <v>16</v>
      </c>
      <c r="E765" s="82" t="s">
        <v>4</v>
      </c>
      <c r="F765" s="82" t="s">
        <v>30</v>
      </c>
      <c r="G765" s="84"/>
      <c r="H765" s="84"/>
      <c r="I765" s="84"/>
      <c r="J765" s="159"/>
    </row>
    <row r="766" spans="1:18" ht="96" hidden="1" customHeight="1" x14ac:dyDescent="0.2">
      <c r="A766" s="119" t="s">
        <v>39</v>
      </c>
      <c r="B766" s="133">
        <v>774</v>
      </c>
      <c r="C766" s="82" t="s">
        <v>23</v>
      </c>
      <c r="D766" s="82" t="s">
        <v>16</v>
      </c>
      <c r="E766" s="82" t="s">
        <v>38</v>
      </c>
      <c r="F766" s="133"/>
      <c r="G766" s="84">
        <f t="shared" ref="G766:I767" si="204">G767</f>
        <v>0</v>
      </c>
      <c r="H766" s="84">
        <f t="shared" si="204"/>
        <v>0</v>
      </c>
      <c r="I766" s="84">
        <f t="shared" si="204"/>
        <v>0</v>
      </c>
      <c r="J766" s="159"/>
    </row>
    <row r="767" spans="1:18" ht="25.5" hidden="1" customHeight="1" x14ac:dyDescent="0.2">
      <c r="A767" s="80" t="s">
        <v>27</v>
      </c>
      <c r="B767" s="133">
        <v>774</v>
      </c>
      <c r="C767" s="82" t="s">
        <v>23</v>
      </c>
      <c r="D767" s="82" t="s">
        <v>16</v>
      </c>
      <c r="E767" s="82" t="s">
        <v>4</v>
      </c>
      <c r="F767" s="82" t="s">
        <v>28</v>
      </c>
      <c r="G767" s="84">
        <f t="shared" si="204"/>
        <v>0</v>
      </c>
      <c r="H767" s="84">
        <f t="shared" si="204"/>
        <v>0</v>
      </c>
      <c r="I767" s="84">
        <f t="shared" si="204"/>
        <v>0</v>
      </c>
      <c r="J767" s="159"/>
    </row>
    <row r="768" spans="1:18" ht="25.5" hidden="1" customHeight="1" x14ac:dyDescent="0.2">
      <c r="A768" s="80" t="s">
        <v>29</v>
      </c>
      <c r="B768" s="133">
        <v>774</v>
      </c>
      <c r="C768" s="82" t="s">
        <v>23</v>
      </c>
      <c r="D768" s="82" t="s">
        <v>16</v>
      </c>
      <c r="E768" s="82" t="s">
        <v>4</v>
      </c>
      <c r="F768" s="82" t="s">
        <v>30</v>
      </c>
      <c r="G768" s="84"/>
      <c r="H768" s="84"/>
      <c r="I768" s="84"/>
      <c r="J768" s="159"/>
    </row>
    <row r="769" spans="1:18" ht="48" hidden="1" customHeight="1" x14ac:dyDescent="0.2">
      <c r="A769" s="80" t="s">
        <v>348</v>
      </c>
      <c r="B769" s="133">
        <v>774</v>
      </c>
      <c r="C769" s="82" t="s">
        <v>23</v>
      </c>
      <c r="D769" s="82" t="s">
        <v>16</v>
      </c>
      <c r="E769" s="82" t="s">
        <v>345</v>
      </c>
      <c r="F769" s="82"/>
      <c r="G769" s="84">
        <f>G770</f>
        <v>0</v>
      </c>
      <c r="H769" s="84">
        <f>H770</f>
        <v>0</v>
      </c>
      <c r="I769" s="84">
        <f>I770</f>
        <v>0</v>
      </c>
      <c r="J769" s="159"/>
    </row>
    <row r="770" spans="1:18" ht="25.5" hidden="1" customHeight="1" x14ac:dyDescent="0.2">
      <c r="A770" s="80" t="s">
        <v>29</v>
      </c>
      <c r="B770" s="133">
        <v>774</v>
      </c>
      <c r="C770" s="82" t="s">
        <v>23</v>
      </c>
      <c r="D770" s="82" t="s">
        <v>16</v>
      </c>
      <c r="E770" s="82" t="s">
        <v>345</v>
      </c>
      <c r="F770" s="82" t="s">
        <v>30</v>
      </c>
      <c r="G770" s="84"/>
      <c r="H770" s="84"/>
      <c r="I770" s="84"/>
      <c r="J770" s="159"/>
    </row>
    <row r="771" spans="1:18" s="3" customFormat="1" hidden="1" x14ac:dyDescent="0.2">
      <c r="A771" s="80" t="s">
        <v>1</v>
      </c>
      <c r="B771" s="133">
        <v>774</v>
      </c>
      <c r="C771" s="82" t="s">
        <v>23</v>
      </c>
      <c r="D771" s="82" t="s">
        <v>16</v>
      </c>
      <c r="E771" s="82" t="s">
        <v>201</v>
      </c>
      <c r="F771" s="82"/>
      <c r="G771" s="84">
        <f t="shared" ref="G771:I772" si="205">G772</f>
        <v>0</v>
      </c>
      <c r="H771" s="84">
        <f t="shared" si="205"/>
        <v>0</v>
      </c>
      <c r="I771" s="84">
        <f t="shared" si="205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25.5" hidden="1" x14ac:dyDescent="0.2">
      <c r="A772" s="80" t="s">
        <v>27</v>
      </c>
      <c r="B772" s="133">
        <v>774</v>
      </c>
      <c r="C772" s="82" t="s">
        <v>23</v>
      </c>
      <c r="D772" s="82" t="s">
        <v>16</v>
      </c>
      <c r="E772" s="82" t="s">
        <v>201</v>
      </c>
      <c r="F772" s="82" t="s">
        <v>28</v>
      </c>
      <c r="G772" s="84">
        <f t="shared" si="205"/>
        <v>0</v>
      </c>
      <c r="H772" s="84">
        <f t="shared" si="205"/>
        <v>0</v>
      </c>
      <c r="I772" s="84">
        <f t="shared" si="205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idden="1" x14ac:dyDescent="0.2">
      <c r="A773" s="80" t="s">
        <v>29</v>
      </c>
      <c r="B773" s="133">
        <v>774</v>
      </c>
      <c r="C773" s="82" t="s">
        <v>23</v>
      </c>
      <c r="D773" s="82" t="s">
        <v>16</v>
      </c>
      <c r="E773" s="82" t="s">
        <v>201</v>
      </c>
      <c r="F773" s="82" t="s">
        <v>30</v>
      </c>
      <c r="G773" s="84">
        <v>0</v>
      </c>
      <c r="H773" s="84"/>
      <c r="I773" s="84"/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t="54.75" hidden="1" customHeight="1" x14ac:dyDescent="0.2">
      <c r="A774" s="80" t="s">
        <v>655</v>
      </c>
      <c r="B774" s="133">
        <v>774</v>
      </c>
      <c r="C774" s="82" t="s">
        <v>23</v>
      </c>
      <c r="D774" s="82" t="s">
        <v>16</v>
      </c>
      <c r="E774" s="82" t="s">
        <v>643</v>
      </c>
      <c r="F774" s="82"/>
      <c r="G774" s="84">
        <f t="shared" ref="G774:I775" si="206">G775</f>
        <v>0</v>
      </c>
      <c r="H774" s="84">
        <f t="shared" si="206"/>
        <v>0</v>
      </c>
      <c r="I774" s="84">
        <f t="shared" si="206"/>
        <v>0</v>
      </c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25.5" hidden="1" x14ac:dyDescent="0.2">
      <c r="A775" s="80" t="s">
        <v>27</v>
      </c>
      <c r="B775" s="133">
        <v>774</v>
      </c>
      <c r="C775" s="82" t="s">
        <v>23</v>
      </c>
      <c r="D775" s="82" t="s">
        <v>16</v>
      </c>
      <c r="E775" s="82" t="s">
        <v>643</v>
      </c>
      <c r="F775" s="82" t="s">
        <v>28</v>
      </c>
      <c r="G775" s="84">
        <f t="shared" si="206"/>
        <v>0</v>
      </c>
      <c r="H775" s="84">
        <f t="shared" si="206"/>
        <v>0</v>
      </c>
      <c r="I775" s="84">
        <f t="shared" si="206"/>
        <v>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 x14ac:dyDescent="0.2">
      <c r="A776" s="80" t="s">
        <v>29</v>
      </c>
      <c r="B776" s="133">
        <v>774</v>
      </c>
      <c r="C776" s="82" t="s">
        <v>23</v>
      </c>
      <c r="D776" s="82" t="s">
        <v>16</v>
      </c>
      <c r="E776" s="82" t="s">
        <v>643</v>
      </c>
      <c r="F776" s="82" t="s">
        <v>30</v>
      </c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8.25" hidden="1" x14ac:dyDescent="0.2">
      <c r="A777" s="80" t="s">
        <v>727</v>
      </c>
      <c r="B777" s="133">
        <v>774</v>
      </c>
      <c r="C777" s="82" t="s">
        <v>23</v>
      </c>
      <c r="D777" s="82" t="s">
        <v>16</v>
      </c>
      <c r="E777" s="82" t="s">
        <v>396</v>
      </c>
      <c r="F777" s="82"/>
      <c r="G777" s="84">
        <f>G778</f>
        <v>0</v>
      </c>
      <c r="H777" s="84">
        <f t="shared" ref="H777:I777" si="207">H778</f>
        <v>0</v>
      </c>
      <c r="I777" s="84">
        <f t="shared" si="207"/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t="33" hidden="1" customHeight="1" x14ac:dyDescent="0.2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396</v>
      </c>
      <c r="F778" s="82" t="s">
        <v>28</v>
      </c>
      <c r="G778" s="84">
        <f>G779</f>
        <v>0</v>
      </c>
      <c r="H778" s="84">
        <f t="shared" ref="H778:I778" si="208">H779</f>
        <v>0</v>
      </c>
      <c r="I778" s="84">
        <f t="shared" si="208"/>
        <v>0</v>
      </c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idden="1" x14ac:dyDescent="0.2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396</v>
      </c>
      <c r="F779" s="82" t="s">
        <v>30</v>
      </c>
      <c r="G779" s="148">
        <v>0</v>
      </c>
      <c r="H779" s="84">
        <v>0</v>
      </c>
      <c r="I779" s="84"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idden="1" x14ac:dyDescent="0.2">
      <c r="A780" s="80"/>
      <c r="B780" s="133"/>
      <c r="C780" s="82"/>
      <c r="D780" s="82"/>
      <c r="E780" s="82"/>
      <c r="F780" s="82"/>
      <c r="G780" s="84"/>
      <c r="H780" s="84"/>
      <c r="I780" s="84"/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t="33" hidden="1" customHeight="1" x14ac:dyDescent="0.2">
      <c r="A781" s="80"/>
      <c r="B781" s="133"/>
      <c r="C781" s="82"/>
      <c r="D781" s="82"/>
      <c r="E781" s="82"/>
      <c r="F781" s="82"/>
      <c r="G781" s="84"/>
      <c r="H781" s="84"/>
      <c r="I781" s="84"/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idden="1" x14ac:dyDescent="0.2">
      <c r="A782" s="80"/>
      <c r="B782" s="133"/>
      <c r="C782" s="82"/>
      <c r="D782" s="82"/>
      <c r="E782" s="82"/>
      <c r="F782" s="82"/>
      <c r="G782" s="84"/>
      <c r="H782" s="84"/>
      <c r="I782" s="84"/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t="30.75" hidden="1" customHeight="1" x14ac:dyDescent="0.2">
      <c r="A783" s="80" t="s">
        <v>641</v>
      </c>
      <c r="B783" s="133">
        <v>774</v>
      </c>
      <c r="C783" s="82" t="s">
        <v>23</v>
      </c>
      <c r="D783" s="82" t="s">
        <v>16</v>
      </c>
      <c r="E783" s="82" t="s">
        <v>642</v>
      </c>
      <c r="F783" s="82"/>
      <c r="G783" s="84">
        <f>G784</f>
        <v>0</v>
      </c>
      <c r="H783" s="84">
        <f>H785</f>
        <v>0</v>
      </c>
      <c r="I783" s="84">
        <f>I785</f>
        <v>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3" customFormat="1" ht="29.25" hidden="1" customHeight="1" x14ac:dyDescent="0.2">
      <c r="A784" s="80" t="s">
        <v>27</v>
      </c>
      <c r="B784" s="133">
        <v>774</v>
      </c>
      <c r="C784" s="82" t="s">
        <v>23</v>
      </c>
      <c r="D784" s="82" t="s">
        <v>16</v>
      </c>
      <c r="E784" s="82" t="s">
        <v>642</v>
      </c>
      <c r="F784" s="82" t="s">
        <v>28</v>
      </c>
      <c r="G784" s="84">
        <f>G785</f>
        <v>0</v>
      </c>
      <c r="H784" s="84">
        <v>0</v>
      </c>
      <c r="I784" s="84">
        <v>0</v>
      </c>
      <c r="J784" s="159"/>
      <c r="K784" s="179"/>
      <c r="L784" s="179"/>
      <c r="M784" s="179"/>
      <c r="N784" s="179"/>
      <c r="O784" s="179"/>
      <c r="P784" s="179"/>
      <c r="Q784" s="179"/>
      <c r="R784" s="179"/>
    </row>
    <row r="785" spans="1:18" s="3" customFormat="1" hidden="1" x14ac:dyDescent="0.2">
      <c r="A785" s="80" t="s">
        <v>29</v>
      </c>
      <c r="B785" s="133">
        <v>774</v>
      </c>
      <c r="C785" s="82" t="s">
        <v>23</v>
      </c>
      <c r="D785" s="82" t="s">
        <v>16</v>
      </c>
      <c r="E785" s="82" t="s">
        <v>642</v>
      </c>
      <c r="F785" s="82" t="s">
        <v>30</v>
      </c>
      <c r="G785" s="84">
        <v>0</v>
      </c>
      <c r="H785" s="84">
        <v>0</v>
      </c>
      <c r="I785" s="84">
        <v>0</v>
      </c>
      <c r="J785" s="159"/>
      <c r="K785" s="179"/>
      <c r="L785" s="179"/>
      <c r="M785" s="179"/>
      <c r="N785" s="179"/>
      <c r="O785" s="179"/>
      <c r="P785" s="179"/>
      <c r="Q785" s="179"/>
      <c r="R785" s="179"/>
    </row>
    <row r="786" spans="1:18" s="18" customFormat="1" ht="25.5" hidden="1" customHeight="1" x14ac:dyDescent="0.2">
      <c r="A786" s="121" t="s">
        <v>421</v>
      </c>
      <c r="B786" s="133">
        <v>774</v>
      </c>
      <c r="C786" s="82" t="s">
        <v>23</v>
      </c>
      <c r="D786" s="82" t="s">
        <v>16</v>
      </c>
      <c r="E786" s="82" t="s">
        <v>202</v>
      </c>
      <c r="F786" s="82"/>
      <c r="G786" s="84">
        <f t="shared" ref="G786:I788" si="209">G787</f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t="25.5" hidden="1" x14ac:dyDescent="0.2">
      <c r="A787" s="80" t="s">
        <v>93</v>
      </c>
      <c r="B787" s="82" t="s">
        <v>89</v>
      </c>
      <c r="C787" s="82" t="s">
        <v>23</v>
      </c>
      <c r="D787" s="82" t="s">
        <v>16</v>
      </c>
      <c r="E787" s="82" t="s">
        <v>203</v>
      </c>
      <c r="F787" s="82"/>
      <c r="G787" s="84">
        <f t="shared" si="209"/>
        <v>0</v>
      </c>
      <c r="H787" s="84">
        <f t="shared" si="209"/>
        <v>0</v>
      </c>
      <c r="I787" s="84">
        <f t="shared" si="209"/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s="18" customFormat="1" ht="30.75" hidden="1" customHeight="1" x14ac:dyDescent="0.2">
      <c r="A788" s="80" t="s">
        <v>27</v>
      </c>
      <c r="B788" s="82" t="s">
        <v>89</v>
      </c>
      <c r="C788" s="82" t="s">
        <v>23</v>
      </c>
      <c r="D788" s="82" t="s">
        <v>16</v>
      </c>
      <c r="E788" s="82" t="s">
        <v>203</v>
      </c>
      <c r="F788" s="82" t="s">
        <v>28</v>
      </c>
      <c r="G788" s="84">
        <f t="shared" si="209"/>
        <v>0</v>
      </c>
      <c r="H788" s="84">
        <f t="shared" si="209"/>
        <v>0</v>
      </c>
      <c r="I788" s="84">
        <f t="shared" si="209"/>
        <v>0</v>
      </c>
      <c r="J788" s="159"/>
      <c r="K788" s="180"/>
      <c r="L788" s="180"/>
      <c r="M788" s="180"/>
      <c r="N788" s="180"/>
      <c r="O788" s="180"/>
      <c r="P788" s="180"/>
      <c r="Q788" s="180"/>
      <c r="R788" s="180"/>
    </row>
    <row r="789" spans="1:18" s="18" customFormat="1" hidden="1" x14ac:dyDescent="0.2">
      <c r="A789" s="80" t="s">
        <v>29</v>
      </c>
      <c r="B789" s="82" t="s">
        <v>89</v>
      </c>
      <c r="C789" s="82" t="s">
        <v>23</v>
      </c>
      <c r="D789" s="82" t="s">
        <v>16</v>
      </c>
      <c r="E789" s="82" t="s">
        <v>203</v>
      </c>
      <c r="F789" s="82" t="s">
        <v>30</v>
      </c>
      <c r="G789" s="84"/>
      <c r="H789" s="84"/>
      <c r="I789" s="84"/>
      <c r="J789" s="159"/>
      <c r="K789" s="180"/>
      <c r="L789" s="180"/>
      <c r="M789" s="180"/>
      <c r="N789" s="180"/>
      <c r="O789" s="180"/>
      <c r="P789" s="180"/>
      <c r="Q789" s="180"/>
      <c r="R789" s="180"/>
    </row>
    <row r="790" spans="1:18" s="18" customFormat="1" ht="25.5" hidden="1" x14ac:dyDescent="0.2">
      <c r="A790" s="80" t="s">
        <v>151</v>
      </c>
      <c r="B790" s="82" t="s">
        <v>89</v>
      </c>
      <c r="C790" s="82" t="s">
        <v>23</v>
      </c>
      <c r="D790" s="82" t="s">
        <v>16</v>
      </c>
      <c r="E790" s="82" t="s">
        <v>216</v>
      </c>
      <c r="F790" s="82"/>
      <c r="G790" s="84">
        <f>G791</f>
        <v>0</v>
      </c>
      <c r="H790" s="84">
        <v>0</v>
      </c>
      <c r="I790" s="84">
        <v>0</v>
      </c>
      <c r="J790" s="159"/>
      <c r="K790" s="180"/>
      <c r="L790" s="180"/>
      <c r="M790" s="180"/>
      <c r="N790" s="180"/>
      <c r="O790" s="180"/>
      <c r="P790" s="180"/>
      <c r="Q790" s="180"/>
      <c r="R790" s="180"/>
    </row>
    <row r="791" spans="1:18" s="18" customFormat="1" ht="47.25" hidden="1" customHeight="1" x14ac:dyDescent="0.2">
      <c r="A791" s="80" t="s">
        <v>151</v>
      </c>
      <c r="B791" s="82" t="s">
        <v>89</v>
      </c>
      <c r="C791" s="82" t="s">
        <v>23</v>
      </c>
      <c r="D791" s="82" t="s">
        <v>16</v>
      </c>
      <c r="E791" s="82" t="s">
        <v>254</v>
      </c>
      <c r="F791" s="82"/>
      <c r="G791" s="84">
        <f>G792</f>
        <v>0</v>
      </c>
      <c r="H791" s="84">
        <f t="shared" ref="H791:I792" si="210">H792</f>
        <v>0</v>
      </c>
      <c r="I791" s="84">
        <f t="shared" si="210"/>
        <v>0</v>
      </c>
      <c r="J791" s="159"/>
      <c r="K791" s="180"/>
      <c r="L791" s="180"/>
      <c r="M791" s="180"/>
      <c r="N791" s="180"/>
      <c r="O791" s="180"/>
      <c r="P791" s="180"/>
      <c r="Q791" s="180"/>
      <c r="R791" s="180"/>
    </row>
    <row r="792" spans="1:18" s="18" customFormat="1" ht="25.5" hidden="1" x14ac:dyDescent="0.2">
      <c r="A792" s="80" t="s">
        <v>27</v>
      </c>
      <c r="B792" s="82" t="s">
        <v>89</v>
      </c>
      <c r="C792" s="82" t="s">
        <v>23</v>
      </c>
      <c r="D792" s="82" t="s">
        <v>16</v>
      </c>
      <c r="E792" s="82" t="s">
        <v>254</v>
      </c>
      <c r="F792" s="82" t="s">
        <v>28</v>
      </c>
      <c r="G792" s="84">
        <f>G793</f>
        <v>0</v>
      </c>
      <c r="H792" s="84">
        <f t="shared" si="210"/>
        <v>0</v>
      </c>
      <c r="I792" s="84">
        <f t="shared" si="210"/>
        <v>0</v>
      </c>
      <c r="J792" s="159"/>
      <c r="K792" s="180"/>
      <c r="L792" s="180"/>
      <c r="M792" s="180"/>
      <c r="N792" s="180"/>
      <c r="O792" s="180"/>
      <c r="P792" s="180"/>
      <c r="Q792" s="180"/>
      <c r="R792" s="180"/>
    </row>
    <row r="793" spans="1:18" s="18" customFormat="1" hidden="1" x14ac:dyDescent="0.2">
      <c r="A793" s="80" t="s">
        <v>29</v>
      </c>
      <c r="B793" s="82" t="s">
        <v>89</v>
      </c>
      <c r="C793" s="82" t="s">
        <v>23</v>
      </c>
      <c r="D793" s="82" t="s">
        <v>16</v>
      </c>
      <c r="E793" s="82" t="s">
        <v>254</v>
      </c>
      <c r="F793" s="82" t="s">
        <v>30</v>
      </c>
      <c r="G793" s="84"/>
      <c r="H793" s="84">
        <v>0</v>
      </c>
      <c r="I793" s="84">
        <v>0</v>
      </c>
      <c r="J793" s="159"/>
      <c r="K793" s="180"/>
      <c r="L793" s="180"/>
      <c r="M793" s="180"/>
      <c r="N793" s="180"/>
      <c r="O793" s="180"/>
      <c r="P793" s="180"/>
      <c r="Q793" s="180"/>
      <c r="R793" s="180"/>
    </row>
    <row r="794" spans="1:18" ht="36" customHeight="1" x14ac:dyDescent="0.2">
      <c r="A794" s="80" t="s">
        <v>1501</v>
      </c>
      <c r="B794" s="133">
        <v>774</v>
      </c>
      <c r="C794" s="82" t="s">
        <v>23</v>
      </c>
      <c r="D794" s="82" t="s">
        <v>16</v>
      </c>
      <c r="E794" s="82" t="s">
        <v>1500</v>
      </c>
      <c r="F794" s="133"/>
      <c r="G794" s="70">
        <f t="shared" ref="G794:I795" si="211">G795</f>
        <v>77000</v>
      </c>
      <c r="H794" s="84">
        <f t="shared" si="211"/>
        <v>0</v>
      </c>
      <c r="I794" s="84">
        <f t="shared" si="211"/>
        <v>0</v>
      </c>
      <c r="J794" s="159"/>
    </row>
    <row r="795" spans="1:18" ht="25.5" customHeight="1" x14ac:dyDescent="0.2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1500</v>
      </c>
      <c r="F795" s="82" t="s">
        <v>28</v>
      </c>
      <c r="G795" s="70">
        <f t="shared" si="211"/>
        <v>77000</v>
      </c>
      <c r="H795" s="84">
        <f t="shared" si="211"/>
        <v>0</v>
      </c>
      <c r="I795" s="84">
        <f t="shared" si="211"/>
        <v>0</v>
      </c>
      <c r="J795" s="159"/>
    </row>
    <row r="796" spans="1:18" ht="25.5" customHeight="1" x14ac:dyDescent="0.2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1500</v>
      </c>
      <c r="F796" s="82" t="s">
        <v>30</v>
      </c>
      <c r="G796" s="70">
        <v>77000</v>
      </c>
      <c r="H796" s="84"/>
      <c r="I796" s="84"/>
      <c r="J796" s="159"/>
    </row>
    <row r="797" spans="1:18" s="3" customFormat="1" ht="25.5" customHeight="1" x14ac:dyDescent="0.2">
      <c r="A797" s="16" t="s">
        <v>885</v>
      </c>
      <c r="B797" s="14">
        <v>774</v>
      </c>
      <c r="C797" s="15" t="s">
        <v>23</v>
      </c>
      <c r="D797" s="15" t="s">
        <v>16</v>
      </c>
      <c r="E797" s="15" t="s">
        <v>201</v>
      </c>
      <c r="F797" s="82"/>
      <c r="G797" s="84">
        <f t="shared" ref="G797:I798" si="212">G798</f>
        <v>0</v>
      </c>
      <c r="H797" s="84">
        <f t="shared" si="212"/>
        <v>2000000</v>
      </c>
      <c r="I797" s="84">
        <f t="shared" si="212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30" customHeight="1" x14ac:dyDescent="0.2">
      <c r="A798" s="16" t="s">
        <v>27</v>
      </c>
      <c r="B798" s="14">
        <v>774</v>
      </c>
      <c r="C798" s="15" t="s">
        <v>23</v>
      </c>
      <c r="D798" s="15" t="s">
        <v>16</v>
      </c>
      <c r="E798" s="15" t="s">
        <v>201</v>
      </c>
      <c r="F798" s="82" t="s">
        <v>28</v>
      </c>
      <c r="G798" s="84">
        <f t="shared" si="212"/>
        <v>0</v>
      </c>
      <c r="H798" s="84">
        <f t="shared" si="212"/>
        <v>2000000</v>
      </c>
      <c r="I798" s="84">
        <f t="shared" si="212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x14ac:dyDescent="0.2">
      <c r="A799" s="80" t="s">
        <v>29</v>
      </c>
      <c r="B799" s="14">
        <v>774</v>
      </c>
      <c r="C799" s="15" t="s">
        <v>23</v>
      </c>
      <c r="D799" s="15" t="s">
        <v>16</v>
      </c>
      <c r="E799" s="15" t="s">
        <v>201</v>
      </c>
      <c r="F799" s="82" t="s">
        <v>30</v>
      </c>
      <c r="G799" s="70">
        <v>0</v>
      </c>
      <c r="H799" s="84">
        <v>2000000</v>
      </c>
      <c r="I799" s="84"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55.5" customHeight="1" x14ac:dyDescent="0.2">
      <c r="A800" s="80" t="s">
        <v>851</v>
      </c>
      <c r="B800" s="133">
        <v>774</v>
      </c>
      <c r="C800" s="82" t="s">
        <v>23</v>
      </c>
      <c r="D800" s="82" t="s">
        <v>16</v>
      </c>
      <c r="E800" s="82" t="s">
        <v>645</v>
      </c>
      <c r="F800" s="82"/>
      <c r="G800" s="84">
        <f t="shared" ref="G800:I801" si="213">G801</f>
        <v>320000</v>
      </c>
      <c r="H800" s="84">
        <f t="shared" si="213"/>
        <v>0</v>
      </c>
      <c r="I800" s="84">
        <f t="shared" si="213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x14ac:dyDescent="0.2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645</v>
      </c>
      <c r="F801" s="82" t="s">
        <v>28</v>
      </c>
      <c r="G801" s="84">
        <f t="shared" si="213"/>
        <v>320000</v>
      </c>
      <c r="H801" s="84">
        <f t="shared" si="213"/>
        <v>0</v>
      </c>
      <c r="I801" s="84">
        <f t="shared" si="213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x14ac:dyDescent="0.2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645</v>
      </c>
      <c r="F802" s="82" t="s">
        <v>30</v>
      </c>
      <c r="G802" s="70">
        <v>320000</v>
      </c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25.5" hidden="1" x14ac:dyDescent="0.2">
      <c r="A803" s="80" t="s">
        <v>967</v>
      </c>
      <c r="B803" s="133">
        <v>774</v>
      </c>
      <c r="C803" s="82" t="s">
        <v>23</v>
      </c>
      <c r="D803" s="82" t="s">
        <v>16</v>
      </c>
      <c r="E803" s="82" t="s">
        <v>968</v>
      </c>
      <c r="F803" s="82"/>
      <c r="G803" s="84">
        <f t="shared" ref="G803:I822" si="214">G804</f>
        <v>0</v>
      </c>
      <c r="H803" s="84">
        <f t="shared" si="214"/>
        <v>0</v>
      </c>
      <c r="I803" s="84">
        <f t="shared" si="214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hidden="1" x14ac:dyDescent="0.2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968</v>
      </c>
      <c r="F804" s="82" t="s">
        <v>28</v>
      </c>
      <c r="G804" s="84">
        <f t="shared" si="214"/>
        <v>0</v>
      </c>
      <c r="H804" s="84">
        <f t="shared" si="214"/>
        <v>0</v>
      </c>
      <c r="I804" s="84">
        <f t="shared" si="214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idden="1" x14ac:dyDescent="0.2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968</v>
      </c>
      <c r="F805" s="82" t="s">
        <v>30</v>
      </c>
      <c r="G805" s="84"/>
      <c r="H805" s="84">
        <v>0</v>
      </c>
      <c r="I805" s="84"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25.5" hidden="1" customHeight="1" x14ac:dyDescent="0.2">
      <c r="A806" s="80" t="s">
        <v>1149</v>
      </c>
      <c r="B806" s="133">
        <v>774</v>
      </c>
      <c r="C806" s="82" t="s">
        <v>23</v>
      </c>
      <c r="D806" s="82" t="s">
        <v>16</v>
      </c>
      <c r="E806" s="82" t="s">
        <v>1148</v>
      </c>
      <c r="F806" s="82"/>
      <c r="G806" s="84">
        <f t="shared" ref="G806:I807" si="215">G807</f>
        <v>0</v>
      </c>
      <c r="H806" s="84">
        <f t="shared" si="215"/>
        <v>0</v>
      </c>
      <c r="I806" s="84">
        <f t="shared" si="215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25.5" hidden="1" x14ac:dyDescent="0.2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1148</v>
      </c>
      <c r="F807" s="82" t="s">
        <v>28</v>
      </c>
      <c r="G807" s="84">
        <f t="shared" si="215"/>
        <v>0</v>
      </c>
      <c r="H807" s="84">
        <f t="shared" si="215"/>
        <v>0</v>
      </c>
      <c r="I807" s="84">
        <f t="shared" si="215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idden="1" x14ac:dyDescent="0.2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1148</v>
      </c>
      <c r="F808" s="82" t="s">
        <v>30</v>
      </c>
      <c r="G808" s="70"/>
      <c r="H808" s="84"/>
      <c r="I808" s="84"/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102" x14ac:dyDescent="0.2">
      <c r="A809" s="80" t="s">
        <v>1426</v>
      </c>
      <c r="B809" s="133">
        <v>774</v>
      </c>
      <c r="C809" s="82" t="s">
        <v>23</v>
      </c>
      <c r="D809" s="82" t="s">
        <v>16</v>
      </c>
      <c r="E809" s="82" t="s">
        <v>1382</v>
      </c>
      <c r="F809" s="82"/>
      <c r="G809" s="84">
        <f t="shared" si="214"/>
        <v>575000</v>
      </c>
      <c r="H809" s="84">
        <f t="shared" si="214"/>
        <v>0</v>
      </c>
      <c r="I809" s="84">
        <f t="shared" si="214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25.5" x14ac:dyDescent="0.2">
      <c r="A810" s="80" t="s">
        <v>27</v>
      </c>
      <c r="B810" s="133">
        <v>774</v>
      </c>
      <c r="C810" s="82" t="s">
        <v>23</v>
      </c>
      <c r="D810" s="82" t="s">
        <v>16</v>
      </c>
      <c r="E810" s="82" t="s">
        <v>1382</v>
      </c>
      <c r="F810" s="82" t="s">
        <v>28</v>
      </c>
      <c r="G810" s="84">
        <f t="shared" si="214"/>
        <v>575000</v>
      </c>
      <c r="H810" s="84">
        <f t="shared" si="214"/>
        <v>0</v>
      </c>
      <c r="I810" s="84">
        <f t="shared" si="214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x14ac:dyDescent="0.2">
      <c r="A811" s="80" t="s">
        <v>29</v>
      </c>
      <c r="B811" s="133">
        <v>774</v>
      </c>
      <c r="C811" s="82" t="s">
        <v>23</v>
      </c>
      <c r="D811" s="82" t="s">
        <v>16</v>
      </c>
      <c r="E811" s="82" t="s">
        <v>1382</v>
      </c>
      <c r="F811" s="82" t="s">
        <v>30</v>
      </c>
      <c r="G811" s="84">
        <f>605000-30000</f>
        <v>575000</v>
      </c>
      <c r="H811" s="84">
        <v>0</v>
      </c>
      <c r="I811" s="84"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102" x14ac:dyDescent="0.2">
      <c r="A812" s="80" t="s">
        <v>1437</v>
      </c>
      <c r="B812" s="133">
        <v>774</v>
      </c>
      <c r="C812" s="82" t="s">
        <v>23</v>
      </c>
      <c r="D812" s="82" t="s">
        <v>16</v>
      </c>
      <c r="E812" s="82" t="s">
        <v>1383</v>
      </c>
      <c r="F812" s="82"/>
      <c r="G812" s="84">
        <f t="shared" si="214"/>
        <v>600000</v>
      </c>
      <c r="H812" s="84">
        <f t="shared" si="214"/>
        <v>0</v>
      </c>
      <c r="I812" s="84">
        <f t="shared" si="214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5.5" x14ac:dyDescent="0.2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1383</v>
      </c>
      <c r="F813" s="82" t="s">
        <v>28</v>
      </c>
      <c r="G813" s="84">
        <f t="shared" si="214"/>
        <v>600000</v>
      </c>
      <c r="H813" s="84">
        <f t="shared" si="214"/>
        <v>0</v>
      </c>
      <c r="I813" s="84">
        <f t="shared" si="214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x14ac:dyDescent="0.2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1383</v>
      </c>
      <c r="F814" s="82" t="s">
        <v>30</v>
      </c>
      <c r="G814" s="84">
        <f>605000-5000</f>
        <v>600000</v>
      </c>
      <c r="H814" s="84">
        <v>0</v>
      </c>
      <c r="I814" s="84"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t="102" hidden="1" x14ac:dyDescent="0.2">
      <c r="A815" s="80" t="s">
        <v>1107</v>
      </c>
      <c r="B815" s="133">
        <v>774</v>
      </c>
      <c r="C815" s="82" t="s">
        <v>23</v>
      </c>
      <c r="D815" s="82" t="s">
        <v>16</v>
      </c>
      <c r="E815" s="82" t="s">
        <v>1106</v>
      </c>
      <c r="F815" s="82"/>
      <c r="G815" s="84">
        <f t="shared" si="214"/>
        <v>0</v>
      </c>
      <c r="H815" s="84">
        <f t="shared" si="214"/>
        <v>0</v>
      </c>
      <c r="I815" s="84">
        <f t="shared" si="214"/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t="25.5" hidden="1" x14ac:dyDescent="0.2">
      <c r="A816" s="80" t="s">
        <v>27</v>
      </c>
      <c r="B816" s="133">
        <v>774</v>
      </c>
      <c r="C816" s="82" t="s">
        <v>23</v>
      </c>
      <c r="D816" s="82" t="s">
        <v>16</v>
      </c>
      <c r="E816" s="82" t="s">
        <v>1106</v>
      </c>
      <c r="F816" s="82" t="s">
        <v>28</v>
      </c>
      <c r="G816" s="84">
        <f t="shared" si="214"/>
        <v>0</v>
      </c>
      <c r="H816" s="84">
        <f t="shared" si="214"/>
        <v>0</v>
      </c>
      <c r="I816" s="84">
        <f t="shared" si="214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idden="1" x14ac:dyDescent="0.2">
      <c r="A817" s="80" t="s">
        <v>29</v>
      </c>
      <c r="B817" s="133">
        <v>774</v>
      </c>
      <c r="C817" s="82" t="s">
        <v>23</v>
      </c>
      <c r="D817" s="82" t="s">
        <v>16</v>
      </c>
      <c r="E817" s="82" t="s">
        <v>1106</v>
      </c>
      <c r="F817" s="82" t="s">
        <v>30</v>
      </c>
      <c r="G817" s="84">
        <f>114000-114000</f>
        <v>0</v>
      </c>
      <c r="H817" s="84">
        <v>0</v>
      </c>
      <c r="I817" s="84"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t="102" hidden="1" x14ac:dyDescent="0.2">
      <c r="A818" s="80" t="s">
        <v>1191</v>
      </c>
      <c r="B818" s="133">
        <v>774</v>
      </c>
      <c r="C818" s="82" t="s">
        <v>23</v>
      </c>
      <c r="D818" s="82" t="s">
        <v>16</v>
      </c>
      <c r="E818" s="82" t="s">
        <v>1108</v>
      </c>
      <c r="F818" s="82"/>
      <c r="G818" s="84">
        <f t="shared" si="214"/>
        <v>0</v>
      </c>
      <c r="H818" s="84">
        <f t="shared" si="214"/>
        <v>0</v>
      </c>
      <c r="I818" s="84">
        <f t="shared" si="214"/>
        <v>0</v>
      </c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s="3" customFormat="1" ht="25.5" hidden="1" x14ac:dyDescent="0.2">
      <c r="A819" s="80" t="s">
        <v>27</v>
      </c>
      <c r="B819" s="133">
        <v>774</v>
      </c>
      <c r="C819" s="82" t="s">
        <v>23</v>
      </c>
      <c r="D819" s="82" t="s">
        <v>16</v>
      </c>
      <c r="E819" s="82" t="s">
        <v>1108</v>
      </c>
      <c r="F819" s="82" t="s">
        <v>28</v>
      </c>
      <c r="G819" s="84">
        <f t="shared" si="214"/>
        <v>0</v>
      </c>
      <c r="H819" s="84">
        <f t="shared" si="214"/>
        <v>0</v>
      </c>
      <c r="I819" s="84">
        <f t="shared" si="214"/>
        <v>0</v>
      </c>
      <c r="J819" s="159"/>
      <c r="K819" s="179"/>
      <c r="L819" s="179"/>
      <c r="M819" s="179"/>
      <c r="N819" s="179"/>
      <c r="O819" s="179"/>
      <c r="P819" s="179"/>
      <c r="Q819" s="179"/>
      <c r="R819" s="179"/>
    </row>
    <row r="820" spans="1:18" s="3" customFormat="1" hidden="1" x14ac:dyDescent="0.2">
      <c r="A820" s="80" t="s">
        <v>29</v>
      </c>
      <c r="B820" s="133">
        <v>774</v>
      </c>
      <c r="C820" s="82" t="s">
        <v>23</v>
      </c>
      <c r="D820" s="82" t="s">
        <v>16</v>
      </c>
      <c r="E820" s="82" t="s">
        <v>1108</v>
      </c>
      <c r="F820" s="82" t="s">
        <v>30</v>
      </c>
      <c r="G820" s="84"/>
      <c r="H820" s="84"/>
      <c r="I820" s="84"/>
      <c r="J820" s="159"/>
      <c r="K820" s="179"/>
      <c r="L820" s="179"/>
      <c r="M820" s="179"/>
      <c r="N820" s="179"/>
      <c r="O820" s="179"/>
      <c r="P820" s="179"/>
      <c r="Q820" s="179"/>
      <c r="R820" s="179"/>
    </row>
    <row r="821" spans="1:18" s="3" customFormat="1" hidden="1" x14ac:dyDescent="0.2">
      <c r="A821" s="80" t="s">
        <v>1145</v>
      </c>
      <c r="B821" s="133">
        <v>774</v>
      </c>
      <c r="C821" s="82" t="s">
        <v>23</v>
      </c>
      <c r="D821" s="82" t="s">
        <v>16</v>
      </c>
      <c r="E821" s="82" t="s">
        <v>216</v>
      </c>
      <c r="F821" s="82"/>
      <c r="G821" s="84">
        <f>G822</f>
        <v>0</v>
      </c>
      <c r="H821" s="84">
        <v>0</v>
      </c>
      <c r="I821" s="84">
        <v>0</v>
      </c>
      <c r="J821" s="159"/>
      <c r="K821" s="179"/>
      <c r="L821" s="179"/>
      <c r="M821" s="179"/>
      <c r="N821" s="179"/>
      <c r="O821" s="179"/>
      <c r="P821" s="179"/>
      <c r="Q821" s="179"/>
      <c r="R821" s="179"/>
    </row>
    <row r="822" spans="1:18" s="3" customFormat="1" hidden="1" x14ac:dyDescent="0.2">
      <c r="A822" s="80" t="s">
        <v>1145</v>
      </c>
      <c r="B822" s="133">
        <v>774</v>
      </c>
      <c r="C822" s="82" t="s">
        <v>23</v>
      </c>
      <c r="D822" s="82" t="s">
        <v>16</v>
      </c>
      <c r="E822" s="82" t="s">
        <v>254</v>
      </c>
      <c r="F822" s="82"/>
      <c r="G822" s="84">
        <f t="shared" si="214"/>
        <v>0</v>
      </c>
      <c r="H822" s="84">
        <f t="shared" si="214"/>
        <v>0</v>
      </c>
      <c r="I822" s="84">
        <f t="shared" si="214"/>
        <v>0</v>
      </c>
      <c r="J822" s="159"/>
      <c r="K822" s="179"/>
      <c r="L822" s="179"/>
      <c r="M822" s="179"/>
      <c r="N822" s="179"/>
      <c r="O822" s="179"/>
      <c r="P822" s="179"/>
      <c r="Q822" s="179"/>
      <c r="R822" s="179"/>
    </row>
    <row r="823" spans="1:18" s="3" customFormat="1" ht="25.5" hidden="1" x14ac:dyDescent="0.2">
      <c r="A823" s="80" t="s">
        <v>27</v>
      </c>
      <c r="B823" s="133">
        <v>774</v>
      </c>
      <c r="C823" s="82" t="s">
        <v>23</v>
      </c>
      <c r="D823" s="82" t="s">
        <v>16</v>
      </c>
      <c r="E823" s="82" t="s">
        <v>254</v>
      </c>
      <c r="F823" s="82" t="s">
        <v>28</v>
      </c>
      <c r="G823" s="84">
        <f t="shared" ref="G823:I823" si="216">G824</f>
        <v>0</v>
      </c>
      <c r="H823" s="84">
        <f t="shared" si="216"/>
        <v>0</v>
      </c>
      <c r="I823" s="84">
        <f t="shared" si="216"/>
        <v>0</v>
      </c>
      <c r="J823" s="159"/>
      <c r="K823" s="179"/>
      <c r="L823" s="179"/>
      <c r="M823" s="179"/>
      <c r="N823" s="179"/>
      <c r="O823" s="179"/>
      <c r="P823" s="179"/>
      <c r="Q823" s="179"/>
      <c r="R823" s="179"/>
    </row>
    <row r="824" spans="1:18" s="3" customFormat="1" hidden="1" x14ac:dyDescent="0.2">
      <c r="A824" s="80" t="s">
        <v>29</v>
      </c>
      <c r="B824" s="133">
        <v>774</v>
      </c>
      <c r="C824" s="82" t="s">
        <v>23</v>
      </c>
      <c r="D824" s="82" t="s">
        <v>16</v>
      </c>
      <c r="E824" s="82" t="s">
        <v>254</v>
      </c>
      <c r="F824" s="82" t="s">
        <v>30</v>
      </c>
      <c r="G824" s="84"/>
      <c r="H824" s="84"/>
      <c r="I824" s="84"/>
      <c r="J824" s="159"/>
      <c r="K824" s="179"/>
      <c r="L824" s="179"/>
      <c r="M824" s="179"/>
      <c r="N824" s="179"/>
      <c r="O824" s="179"/>
      <c r="P824" s="179"/>
      <c r="Q824" s="179"/>
      <c r="R824" s="179"/>
    </row>
    <row r="825" spans="1:18" s="3" customFormat="1" ht="89.25" x14ac:dyDescent="0.2">
      <c r="A825" s="80" t="s">
        <v>1583</v>
      </c>
      <c r="B825" s="133">
        <v>774</v>
      </c>
      <c r="C825" s="82" t="s">
        <v>23</v>
      </c>
      <c r="D825" s="82" t="s">
        <v>16</v>
      </c>
      <c r="E825" s="82" t="s">
        <v>1584</v>
      </c>
      <c r="F825" s="82"/>
      <c r="G825" s="84">
        <f>G826</f>
        <v>10000000</v>
      </c>
      <c r="H825" s="84"/>
      <c r="I825" s="84"/>
      <c r="J825" s="159"/>
      <c r="K825" s="179"/>
      <c r="L825" s="179"/>
      <c r="M825" s="179"/>
      <c r="N825" s="179"/>
      <c r="O825" s="179"/>
      <c r="P825" s="179"/>
      <c r="Q825" s="179"/>
      <c r="R825" s="179"/>
    </row>
    <row r="826" spans="1:18" s="3" customFormat="1" ht="25.5" x14ac:dyDescent="0.2">
      <c r="A826" s="80" t="s">
        <v>27</v>
      </c>
      <c r="B826" s="133">
        <v>774</v>
      </c>
      <c r="C826" s="82" t="s">
        <v>23</v>
      </c>
      <c r="D826" s="82" t="s">
        <v>16</v>
      </c>
      <c r="E826" s="82" t="s">
        <v>1584</v>
      </c>
      <c r="F826" s="82" t="s">
        <v>28</v>
      </c>
      <c r="G826" s="84">
        <f>G827</f>
        <v>10000000</v>
      </c>
      <c r="H826" s="84"/>
      <c r="I826" s="84"/>
      <c r="J826" s="159"/>
      <c r="K826" s="179"/>
      <c r="L826" s="179"/>
      <c r="M826" s="179"/>
      <c r="N826" s="179"/>
      <c r="O826" s="179"/>
      <c r="P826" s="179"/>
      <c r="Q826" s="179"/>
      <c r="R826" s="179"/>
    </row>
    <row r="827" spans="1:18" s="3" customFormat="1" ht="15.6" customHeight="1" x14ac:dyDescent="0.2">
      <c r="A827" s="80" t="s">
        <v>29</v>
      </c>
      <c r="B827" s="133">
        <v>774</v>
      </c>
      <c r="C827" s="82" t="s">
        <v>23</v>
      </c>
      <c r="D827" s="82" t="s">
        <v>16</v>
      </c>
      <c r="E827" s="82" t="s">
        <v>1584</v>
      </c>
      <c r="F827" s="82" t="s">
        <v>30</v>
      </c>
      <c r="G827" s="84">
        <v>10000000</v>
      </c>
      <c r="H827" s="84"/>
      <c r="I827" s="84"/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ht="121.15" customHeight="1" x14ac:dyDescent="0.2">
      <c r="A828" s="80" t="s">
        <v>1585</v>
      </c>
      <c r="B828" s="133">
        <v>774</v>
      </c>
      <c r="C828" s="82" t="s">
        <v>23</v>
      </c>
      <c r="D828" s="82" t="s">
        <v>16</v>
      </c>
      <c r="E828" s="82" t="s">
        <v>1586</v>
      </c>
      <c r="F828" s="82"/>
      <c r="G828" s="84">
        <f>G829</f>
        <v>25000</v>
      </c>
      <c r="H828" s="84"/>
      <c r="I828" s="84"/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29.45" customHeight="1" x14ac:dyDescent="0.2">
      <c r="A829" s="80" t="s">
        <v>27</v>
      </c>
      <c r="B829" s="133">
        <v>774</v>
      </c>
      <c r="C829" s="82" t="s">
        <v>23</v>
      </c>
      <c r="D829" s="82" t="s">
        <v>16</v>
      </c>
      <c r="E829" s="82" t="s">
        <v>1586</v>
      </c>
      <c r="F829" s="82" t="s">
        <v>28</v>
      </c>
      <c r="G829" s="84">
        <f>G830</f>
        <v>25000</v>
      </c>
      <c r="H829" s="84"/>
      <c r="I829" s="84"/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15.6" customHeight="1" x14ac:dyDescent="0.2">
      <c r="A830" s="80" t="s">
        <v>29</v>
      </c>
      <c r="B830" s="133">
        <v>774</v>
      </c>
      <c r="C830" s="82" t="s">
        <v>23</v>
      </c>
      <c r="D830" s="82" t="s">
        <v>16</v>
      </c>
      <c r="E830" s="82" t="s">
        <v>1586</v>
      </c>
      <c r="F830" s="82" t="s">
        <v>30</v>
      </c>
      <c r="G830" s="84">
        <v>25000</v>
      </c>
      <c r="H830" s="84"/>
      <c r="I830" s="84"/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127.9" customHeight="1" x14ac:dyDescent="0.2">
      <c r="A831" s="80" t="s">
        <v>1588</v>
      </c>
      <c r="B831" s="133">
        <v>774</v>
      </c>
      <c r="C831" s="82" t="s">
        <v>23</v>
      </c>
      <c r="D831" s="82" t="s">
        <v>16</v>
      </c>
      <c r="E831" s="82" t="s">
        <v>1587</v>
      </c>
      <c r="F831" s="82"/>
      <c r="G831" s="84">
        <f>G832</f>
        <v>40000</v>
      </c>
      <c r="H831" s="84"/>
      <c r="I831" s="84"/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30.6" customHeight="1" x14ac:dyDescent="0.2">
      <c r="A832" s="80" t="s">
        <v>27</v>
      </c>
      <c r="B832" s="133">
        <v>774</v>
      </c>
      <c r="C832" s="82" t="s">
        <v>23</v>
      </c>
      <c r="D832" s="82" t="s">
        <v>16</v>
      </c>
      <c r="E832" s="82" t="s">
        <v>1587</v>
      </c>
      <c r="F832" s="82" t="s">
        <v>28</v>
      </c>
      <c r="G832" s="84">
        <f>G833</f>
        <v>40000</v>
      </c>
      <c r="H832" s="84"/>
      <c r="I832" s="84"/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15.6" customHeight="1" x14ac:dyDescent="0.2">
      <c r="A833" s="80" t="s">
        <v>29</v>
      </c>
      <c r="B833" s="133">
        <v>774</v>
      </c>
      <c r="C833" s="82" t="s">
        <v>23</v>
      </c>
      <c r="D833" s="82" t="s">
        <v>16</v>
      </c>
      <c r="E833" s="82" t="s">
        <v>1587</v>
      </c>
      <c r="F833" s="82" t="s">
        <v>30</v>
      </c>
      <c r="G833" s="84">
        <v>40000</v>
      </c>
      <c r="H833" s="84"/>
      <c r="I833" s="84"/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 ht="110.45" customHeight="1" x14ac:dyDescent="0.2">
      <c r="A834" s="80" t="s">
        <v>1589</v>
      </c>
      <c r="B834" s="133">
        <v>774</v>
      </c>
      <c r="C834" s="82" t="s">
        <v>23</v>
      </c>
      <c r="D834" s="82" t="s">
        <v>16</v>
      </c>
      <c r="E834" s="82" t="s">
        <v>1590</v>
      </c>
      <c r="F834" s="82"/>
      <c r="G834" s="84">
        <f>G835</f>
        <v>46900</v>
      </c>
      <c r="H834" s="84"/>
      <c r="I834" s="84"/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 ht="15.6" customHeight="1" x14ac:dyDescent="0.2">
      <c r="A835" s="80" t="s">
        <v>27</v>
      </c>
      <c r="B835" s="133">
        <v>774</v>
      </c>
      <c r="C835" s="82" t="s">
        <v>23</v>
      </c>
      <c r="D835" s="82" t="s">
        <v>16</v>
      </c>
      <c r="E835" s="82" t="s">
        <v>1590</v>
      </c>
      <c r="F835" s="82" t="s">
        <v>28</v>
      </c>
      <c r="G835" s="84">
        <f>G836</f>
        <v>46900</v>
      </c>
      <c r="H835" s="84"/>
      <c r="I835" s="84"/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15.6" customHeight="1" x14ac:dyDescent="0.2">
      <c r="A836" s="80" t="s">
        <v>29</v>
      </c>
      <c r="B836" s="133">
        <v>774</v>
      </c>
      <c r="C836" s="82" t="s">
        <v>23</v>
      </c>
      <c r="D836" s="82" t="s">
        <v>16</v>
      </c>
      <c r="E836" s="82" t="s">
        <v>1590</v>
      </c>
      <c r="F836" s="82" t="s">
        <v>30</v>
      </c>
      <c r="G836" s="84">
        <v>46900</v>
      </c>
      <c r="H836" s="84"/>
      <c r="I836" s="84"/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ht="102" x14ac:dyDescent="0.2">
      <c r="A837" s="80" t="s">
        <v>1555</v>
      </c>
      <c r="B837" s="133">
        <v>774</v>
      </c>
      <c r="C837" s="82" t="s">
        <v>23</v>
      </c>
      <c r="D837" s="82" t="s">
        <v>16</v>
      </c>
      <c r="E837" s="82" t="s">
        <v>1552</v>
      </c>
      <c r="F837" s="82"/>
      <c r="G837" s="84">
        <f t="shared" ref="G837:I838" si="217">G838</f>
        <v>368000</v>
      </c>
      <c r="H837" s="84">
        <f t="shared" si="217"/>
        <v>502342.18</v>
      </c>
      <c r="I837" s="84">
        <f t="shared" si="217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s="3" customFormat="1" ht="25.5" x14ac:dyDescent="0.2">
      <c r="A838" s="80" t="s">
        <v>27</v>
      </c>
      <c r="B838" s="133">
        <v>774</v>
      </c>
      <c r="C838" s="82" t="s">
        <v>23</v>
      </c>
      <c r="D838" s="82" t="s">
        <v>16</v>
      </c>
      <c r="E838" s="82" t="s">
        <v>1552</v>
      </c>
      <c r="F838" s="82" t="s">
        <v>28</v>
      </c>
      <c r="G838" s="84">
        <f t="shared" si="217"/>
        <v>368000</v>
      </c>
      <c r="H838" s="84">
        <f t="shared" si="217"/>
        <v>502342.18</v>
      </c>
      <c r="I838" s="84">
        <f t="shared" si="217"/>
        <v>0</v>
      </c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18" s="3" customFormat="1" x14ac:dyDescent="0.2">
      <c r="A839" s="80" t="s">
        <v>29</v>
      </c>
      <c r="B839" s="133">
        <v>774</v>
      </c>
      <c r="C839" s="82" t="s">
        <v>23</v>
      </c>
      <c r="D839" s="82" t="s">
        <v>16</v>
      </c>
      <c r="E839" s="82" t="s">
        <v>1552</v>
      </c>
      <c r="F839" s="82" t="s">
        <v>30</v>
      </c>
      <c r="G839" s="84">
        <v>368000</v>
      </c>
      <c r="H839" s="84">
        <v>502342.18</v>
      </c>
      <c r="I839" s="84">
        <v>0</v>
      </c>
      <c r="J839" s="159"/>
      <c r="K839" s="179"/>
      <c r="L839" s="179"/>
      <c r="M839" s="179"/>
      <c r="N839" s="179"/>
      <c r="O839" s="179"/>
      <c r="P839" s="179"/>
      <c r="Q839" s="179"/>
      <c r="R839" s="179"/>
    </row>
    <row r="840" spans="1:18" ht="22.5" customHeight="1" x14ac:dyDescent="0.2">
      <c r="A840" s="121" t="s">
        <v>24</v>
      </c>
      <c r="B840" s="82" t="s">
        <v>89</v>
      </c>
      <c r="C840" s="82" t="s">
        <v>23</v>
      </c>
      <c r="D840" s="82" t="s">
        <v>25</v>
      </c>
      <c r="E840" s="82"/>
      <c r="F840" s="82"/>
      <c r="G840" s="84">
        <f>G841+G1193+G1208+G1204+G1212+G1219</f>
        <v>784584454.12</v>
      </c>
      <c r="H840" s="84">
        <f>H841+H1143+H1151+H1162+H1166+H1147+H1169+H1179+H1197</f>
        <v>752335440.96000004</v>
      </c>
      <c r="I840" s="84">
        <f>I841+I1143+I1151+I1162+I1166+I1147+I1169+I1179+I1197</f>
        <v>829930397.84000003</v>
      </c>
      <c r="J840" s="159"/>
    </row>
    <row r="841" spans="1:18" s="28" customFormat="1" ht="36" customHeight="1" x14ac:dyDescent="0.2">
      <c r="A841" s="16" t="s">
        <v>1027</v>
      </c>
      <c r="B841" s="82" t="s">
        <v>89</v>
      </c>
      <c r="C841" s="82" t="s">
        <v>23</v>
      </c>
      <c r="D841" s="82" t="s">
        <v>25</v>
      </c>
      <c r="E841" s="82" t="s">
        <v>171</v>
      </c>
      <c r="F841" s="152"/>
      <c r="G841" s="84">
        <f>G842+G946+G1139+G1135</f>
        <v>784014454.12</v>
      </c>
      <c r="H841" s="84">
        <f>H842+H946+H1139</f>
        <v>752335440.96000004</v>
      </c>
      <c r="I841" s="84">
        <f>I842+I946+I1139</f>
        <v>829930397.84000003</v>
      </c>
      <c r="J841" s="159"/>
      <c r="K841" s="184"/>
      <c r="L841" s="184"/>
      <c r="M841" s="184"/>
      <c r="N841" s="190"/>
      <c r="O841" s="184"/>
      <c r="P841" s="184"/>
      <c r="Q841" s="184"/>
      <c r="R841" s="184"/>
    </row>
    <row r="842" spans="1:18" ht="54" customHeight="1" x14ac:dyDescent="0.2">
      <c r="A842" s="80" t="s">
        <v>1058</v>
      </c>
      <c r="B842" s="82" t="s">
        <v>89</v>
      </c>
      <c r="C842" s="82" t="s">
        <v>23</v>
      </c>
      <c r="D842" s="82" t="s">
        <v>25</v>
      </c>
      <c r="E842" s="82" t="s">
        <v>197</v>
      </c>
      <c r="F842" s="82"/>
      <c r="G842" s="84">
        <f>G852+G855+G878+G883+G891+G894+G900+G912+G915+G927+G930+G933+G863+G884+G895+G940+G943+G846+G867</f>
        <v>730615120.10000002</v>
      </c>
      <c r="H842" s="84">
        <f>H852+H855+H878+H883+H891+H894+H900+H912+H915+H927+H930+H933+H863+H884+H895+H940+H943+H846</f>
        <v>731257178.96000004</v>
      </c>
      <c r="I842" s="84">
        <f>I852+I855+I878+I883+I891+I894+I900+I912+I915+I927+I930+I933+I863+I884+I895+I940+I943+I846</f>
        <v>741796690.25</v>
      </c>
      <c r="J842" s="159"/>
      <c r="K842" s="159"/>
      <c r="L842" s="159"/>
      <c r="M842" s="159"/>
      <c r="N842" s="159"/>
      <c r="O842" s="159"/>
    </row>
    <row r="843" spans="1:18" ht="50.25" hidden="1" customHeight="1" x14ac:dyDescent="0.2">
      <c r="A843" s="80" t="s">
        <v>571</v>
      </c>
      <c r="B843" s="82" t="s">
        <v>89</v>
      </c>
      <c r="C843" s="82" t="s">
        <v>23</v>
      </c>
      <c r="D843" s="82" t="s">
        <v>25</v>
      </c>
      <c r="E843" s="82" t="s">
        <v>570</v>
      </c>
      <c r="F843" s="82"/>
      <c r="G843" s="84">
        <f t="shared" ref="G843:I844" si="218">G844</f>
        <v>0</v>
      </c>
      <c r="H843" s="84">
        <f t="shared" si="218"/>
        <v>0</v>
      </c>
      <c r="I843" s="84">
        <f t="shared" si="218"/>
        <v>0</v>
      </c>
      <c r="J843" s="159"/>
    </row>
    <row r="844" spans="1:18" s="18" customFormat="1" ht="25.5" hidden="1" x14ac:dyDescent="0.2">
      <c r="A844" s="80" t="s">
        <v>27</v>
      </c>
      <c r="B844" s="82" t="s">
        <v>89</v>
      </c>
      <c r="C844" s="82" t="s">
        <v>23</v>
      </c>
      <c r="D844" s="82" t="s">
        <v>25</v>
      </c>
      <c r="E844" s="82" t="s">
        <v>570</v>
      </c>
      <c r="F844" s="82" t="s">
        <v>28</v>
      </c>
      <c r="G844" s="84">
        <f t="shared" si="218"/>
        <v>0</v>
      </c>
      <c r="H844" s="84">
        <f>H845</f>
        <v>0</v>
      </c>
      <c r="I844" s="84">
        <f>I845</f>
        <v>0</v>
      </c>
      <c r="J844" s="159"/>
      <c r="K844" s="180"/>
      <c r="L844" s="180"/>
      <c r="M844" s="193"/>
      <c r="N844" s="193"/>
      <c r="O844" s="180"/>
      <c r="P844" s="180"/>
      <c r="Q844" s="180"/>
      <c r="R844" s="180"/>
    </row>
    <row r="845" spans="1:18" s="18" customFormat="1" hidden="1" x14ac:dyDescent="0.2">
      <c r="A845" s="80" t="s">
        <v>29</v>
      </c>
      <c r="B845" s="82" t="s">
        <v>89</v>
      </c>
      <c r="C845" s="82" t="s">
        <v>23</v>
      </c>
      <c r="D845" s="82" t="s">
        <v>25</v>
      </c>
      <c r="E845" s="82" t="s">
        <v>570</v>
      </c>
      <c r="F845" s="82" t="s">
        <v>30</v>
      </c>
      <c r="G845" s="84"/>
      <c r="H845" s="84"/>
      <c r="I845" s="84"/>
      <c r="J845" s="159"/>
      <c r="K845" s="180"/>
      <c r="L845" s="180"/>
      <c r="M845" s="180"/>
      <c r="N845" s="180"/>
      <c r="O845" s="180"/>
      <c r="P845" s="180"/>
      <c r="Q845" s="180"/>
      <c r="R845" s="180"/>
    </row>
    <row r="846" spans="1:18" s="18" customFormat="1" ht="25.5" x14ac:dyDescent="0.2">
      <c r="A846" s="80" t="s">
        <v>1453</v>
      </c>
      <c r="B846" s="82" t="s">
        <v>89</v>
      </c>
      <c r="C846" s="82" t="s">
        <v>23</v>
      </c>
      <c r="D846" s="82" t="s">
        <v>25</v>
      </c>
      <c r="E846" s="82" t="s">
        <v>1452</v>
      </c>
      <c r="F846" s="82"/>
      <c r="G846" s="84">
        <f>G847</f>
        <v>4396968.58</v>
      </c>
      <c r="H846" s="84">
        <f t="shared" ref="H846:I846" si="219">H847</f>
        <v>4396968.58</v>
      </c>
      <c r="I846" s="84">
        <f t="shared" si="219"/>
        <v>5315495.72</v>
      </c>
      <c r="J846" s="159"/>
      <c r="K846" s="180"/>
      <c r="L846" s="180"/>
      <c r="M846" s="180"/>
      <c r="N846" s="180"/>
      <c r="O846" s="180"/>
      <c r="P846" s="180"/>
      <c r="Q846" s="180"/>
      <c r="R846" s="180"/>
    </row>
    <row r="847" spans="1:18" ht="81" customHeight="1" x14ac:dyDescent="0.2">
      <c r="A847" s="101" t="s">
        <v>1264</v>
      </c>
      <c r="B847" s="82" t="s">
        <v>89</v>
      </c>
      <c r="C847" s="82" t="s">
        <v>23</v>
      </c>
      <c r="D847" s="82" t="s">
        <v>25</v>
      </c>
      <c r="E847" s="82" t="s">
        <v>1451</v>
      </c>
      <c r="F847" s="82"/>
      <c r="G847" s="84">
        <f t="shared" ref="G847:I848" si="220">G848</f>
        <v>4396968.58</v>
      </c>
      <c r="H847" s="84">
        <f t="shared" si="220"/>
        <v>4396968.58</v>
      </c>
      <c r="I847" s="84">
        <f t="shared" si="220"/>
        <v>5315495.72</v>
      </c>
      <c r="J847" s="159"/>
      <c r="K847" s="159"/>
      <c r="L847" s="159"/>
      <c r="Q847" s="189"/>
    </row>
    <row r="848" spans="1:18" s="18" customFormat="1" ht="25.5" x14ac:dyDescent="0.2">
      <c r="A848" s="80" t="s">
        <v>27</v>
      </c>
      <c r="B848" s="82" t="s">
        <v>89</v>
      </c>
      <c r="C848" s="82" t="s">
        <v>23</v>
      </c>
      <c r="D848" s="82" t="s">
        <v>25</v>
      </c>
      <c r="E848" s="82" t="s">
        <v>1451</v>
      </c>
      <c r="F848" s="82" t="s">
        <v>28</v>
      </c>
      <c r="G848" s="84">
        <f t="shared" si="220"/>
        <v>4396968.58</v>
      </c>
      <c r="H848" s="84">
        <f t="shared" si="220"/>
        <v>4396968.58</v>
      </c>
      <c r="I848" s="84">
        <f t="shared" si="220"/>
        <v>5315495.72</v>
      </c>
      <c r="J848" s="159"/>
      <c r="K848" s="180"/>
      <c r="L848" s="180"/>
      <c r="M848" s="193"/>
      <c r="N848" s="193"/>
      <c r="O848" s="180"/>
      <c r="P848" s="180"/>
      <c r="Q848" s="193"/>
      <c r="R848" s="180"/>
    </row>
    <row r="849" spans="1:18" s="18" customFormat="1" x14ac:dyDescent="0.2">
      <c r="A849" s="80" t="s">
        <v>29</v>
      </c>
      <c r="B849" s="82" t="s">
        <v>89</v>
      </c>
      <c r="C849" s="82" t="s">
        <v>23</v>
      </c>
      <c r="D849" s="82" t="s">
        <v>25</v>
      </c>
      <c r="E849" s="82" t="s">
        <v>1451</v>
      </c>
      <c r="F849" s="82" t="s">
        <v>30</v>
      </c>
      <c r="G849" s="70">
        <v>4396968.58</v>
      </c>
      <c r="H849" s="84">
        <v>4396968.58</v>
      </c>
      <c r="I849" s="84">
        <v>5315495.72</v>
      </c>
      <c r="J849" s="159"/>
      <c r="K849" s="180"/>
      <c r="L849" s="180"/>
      <c r="M849" s="180"/>
      <c r="N849" s="180"/>
      <c r="O849" s="180"/>
      <c r="P849" s="180"/>
      <c r="Q849" s="180"/>
      <c r="R849" s="180"/>
    </row>
    <row r="850" spans="1:18" ht="81" customHeight="1" x14ac:dyDescent="0.2">
      <c r="A850" s="101" t="s">
        <v>1337</v>
      </c>
      <c r="B850" s="82" t="s">
        <v>89</v>
      </c>
      <c r="C850" s="82" t="s">
        <v>23</v>
      </c>
      <c r="D850" s="82" t="s">
        <v>25</v>
      </c>
      <c r="E850" s="82" t="s">
        <v>1330</v>
      </c>
      <c r="F850" s="82"/>
      <c r="G850" s="84">
        <f t="shared" ref="G850:I851" si="221">G851</f>
        <v>33734911</v>
      </c>
      <c r="H850" s="84">
        <f t="shared" si="221"/>
        <v>35544965</v>
      </c>
      <c r="I850" s="84">
        <f t="shared" si="221"/>
        <v>35544949</v>
      </c>
      <c r="J850" s="159"/>
      <c r="K850" s="159"/>
      <c r="L850" s="159"/>
      <c r="Q850" s="189"/>
    </row>
    <row r="851" spans="1:18" s="18" customFormat="1" ht="25.5" x14ac:dyDescent="0.2">
      <c r="A851" s="80" t="s">
        <v>27</v>
      </c>
      <c r="B851" s="82" t="s">
        <v>89</v>
      </c>
      <c r="C851" s="82" t="s">
        <v>23</v>
      </c>
      <c r="D851" s="82" t="s">
        <v>25</v>
      </c>
      <c r="E851" s="82" t="s">
        <v>1330</v>
      </c>
      <c r="F851" s="82" t="s">
        <v>28</v>
      </c>
      <c r="G851" s="84">
        <f t="shared" si="221"/>
        <v>33734911</v>
      </c>
      <c r="H851" s="84">
        <f t="shared" si="221"/>
        <v>35544965</v>
      </c>
      <c r="I851" s="84">
        <f t="shared" si="221"/>
        <v>35544949</v>
      </c>
      <c r="J851" s="159"/>
      <c r="K851" s="180"/>
      <c r="L851" s="180"/>
      <c r="M851" s="193"/>
      <c r="N851" s="193"/>
      <c r="O851" s="180"/>
      <c r="P851" s="180"/>
      <c r="Q851" s="193"/>
      <c r="R851" s="180"/>
    </row>
    <row r="852" spans="1:18" s="18" customFormat="1" x14ac:dyDescent="0.2">
      <c r="A852" s="80" t="s">
        <v>29</v>
      </c>
      <c r="B852" s="82" t="s">
        <v>89</v>
      </c>
      <c r="C852" s="82" t="s">
        <v>23</v>
      </c>
      <c r="D852" s="82" t="s">
        <v>25</v>
      </c>
      <c r="E852" s="82" t="s">
        <v>1330</v>
      </c>
      <c r="F852" s="82" t="s">
        <v>30</v>
      </c>
      <c r="G852" s="70">
        <v>33734911</v>
      </c>
      <c r="H852" s="84">
        <v>35544965</v>
      </c>
      <c r="I852" s="84">
        <v>35544949</v>
      </c>
      <c r="J852" s="159"/>
      <c r="K852" s="180"/>
      <c r="L852" s="180"/>
      <c r="M852" s="180"/>
      <c r="N852" s="180"/>
      <c r="O852" s="180"/>
      <c r="P852" s="180"/>
      <c r="Q852" s="180"/>
      <c r="R852" s="180"/>
    </row>
    <row r="853" spans="1:18" s="18" customFormat="1" ht="25.5" customHeight="1" x14ac:dyDescent="0.2">
      <c r="A853" s="101" t="s">
        <v>956</v>
      </c>
      <c r="B853" s="15" t="s">
        <v>89</v>
      </c>
      <c r="C853" s="15" t="s">
        <v>23</v>
      </c>
      <c r="D853" s="15" t="s">
        <v>25</v>
      </c>
      <c r="E853" s="15" t="s">
        <v>1327</v>
      </c>
      <c r="F853" s="15"/>
      <c r="G853" s="70">
        <f t="shared" ref="G853:I854" si="222">G854</f>
        <v>458311198</v>
      </c>
      <c r="H853" s="70">
        <f t="shared" si="222"/>
        <v>472500138</v>
      </c>
      <c r="I853" s="70">
        <f t="shared" si="222"/>
        <v>475937266</v>
      </c>
      <c r="J853" s="158"/>
      <c r="K853" s="165"/>
      <c r="L853" s="165"/>
      <c r="M853" s="165"/>
      <c r="N853" s="165"/>
      <c r="O853" s="165"/>
      <c r="P853" s="165"/>
      <c r="Q853" s="165"/>
      <c r="R853" s="165"/>
    </row>
    <row r="854" spans="1:18" s="18" customFormat="1" ht="25.5" x14ac:dyDescent="0.2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1327</v>
      </c>
      <c r="F854" s="82" t="s">
        <v>28</v>
      </c>
      <c r="G854" s="70">
        <f t="shared" si="222"/>
        <v>458311198</v>
      </c>
      <c r="H854" s="84">
        <f t="shared" si="222"/>
        <v>472500138</v>
      </c>
      <c r="I854" s="84">
        <f t="shared" si="222"/>
        <v>475937266</v>
      </c>
      <c r="J854" s="159"/>
      <c r="K854" s="180"/>
      <c r="L854" s="180"/>
      <c r="M854" s="180"/>
      <c r="N854" s="180"/>
      <c r="O854" s="180"/>
      <c r="P854" s="180"/>
      <c r="Q854" s="203"/>
      <c r="R854" s="180"/>
    </row>
    <row r="855" spans="1:18" s="18" customFormat="1" x14ac:dyDescent="0.2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1327</v>
      </c>
      <c r="F855" s="82" t="s">
        <v>30</v>
      </c>
      <c r="G855" s="70">
        <v>458311198</v>
      </c>
      <c r="H855" s="84">
        <f>474363348-1863210</f>
        <v>472500138</v>
      </c>
      <c r="I855" s="84">
        <f>478061466-2124200</f>
        <v>475937266</v>
      </c>
      <c r="J855" s="159"/>
      <c r="K855" s="180"/>
      <c r="L855" s="180"/>
      <c r="M855" s="180"/>
      <c r="N855" s="180"/>
      <c r="O855" s="180"/>
      <c r="P855" s="180"/>
      <c r="Q855" s="180"/>
      <c r="R855" s="180"/>
    </row>
    <row r="856" spans="1:18" s="18" customFormat="1" ht="38.25" hidden="1" x14ac:dyDescent="0.2">
      <c r="A856" s="80" t="s">
        <v>273</v>
      </c>
      <c r="B856" s="82" t="s">
        <v>89</v>
      </c>
      <c r="C856" s="82" t="s">
        <v>23</v>
      </c>
      <c r="D856" s="82" t="s">
        <v>25</v>
      </c>
      <c r="E856" s="82" t="s">
        <v>120</v>
      </c>
      <c r="F856" s="82"/>
      <c r="G856" s="70">
        <f t="shared" ref="G856:I857" si="223">G857</f>
        <v>0</v>
      </c>
      <c r="H856" s="84">
        <f t="shared" si="223"/>
        <v>0</v>
      </c>
      <c r="I856" s="84">
        <f t="shared" si="223"/>
        <v>0</v>
      </c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8" s="18" customFormat="1" hidden="1" x14ac:dyDescent="0.2">
      <c r="A857" s="80" t="s">
        <v>60</v>
      </c>
      <c r="B857" s="82" t="s">
        <v>89</v>
      </c>
      <c r="C857" s="82" t="s">
        <v>23</v>
      </c>
      <c r="D857" s="82" t="s">
        <v>25</v>
      </c>
      <c r="E857" s="82" t="s">
        <v>120</v>
      </c>
      <c r="F857" s="82" t="s">
        <v>61</v>
      </c>
      <c r="G857" s="70">
        <f t="shared" si="223"/>
        <v>0</v>
      </c>
      <c r="H857" s="84">
        <f t="shared" si="223"/>
        <v>0</v>
      </c>
      <c r="I857" s="84">
        <f t="shared" si="223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8" s="18" customFormat="1" hidden="1" x14ac:dyDescent="0.2">
      <c r="A858" s="80" t="s">
        <v>162</v>
      </c>
      <c r="B858" s="82" t="s">
        <v>89</v>
      </c>
      <c r="C858" s="82" t="s">
        <v>23</v>
      </c>
      <c r="D858" s="82" t="s">
        <v>25</v>
      </c>
      <c r="E858" s="82" t="s">
        <v>120</v>
      </c>
      <c r="F858" s="82" t="s">
        <v>163</v>
      </c>
      <c r="G858" s="70"/>
      <c r="H858" s="84"/>
      <c r="I858" s="84"/>
      <c r="J858" s="159"/>
      <c r="K858" s="180"/>
      <c r="L858" s="180"/>
      <c r="M858" s="180"/>
      <c r="N858" s="180"/>
      <c r="O858" s="180"/>
      <c r="P858" s="180"/>
      <c r="Q858" s="180"/>
      <c r="R858" s="180"/>
    </row>
    <row r="859" spans="1:18" ht="57" customHeight="1" x14ac:dyDescent="0.2">
      <c r="A859" s="80" t="s">
        <v>104</v>
      </c>
      <c r="B859" s="82" t="s">
        <v>89</v>
      </c>
      <c r="C859" s="82" t="s">
        <v>23</v>
      </c>
      <c r="D859" s="82" t="s">
        <v>25</v>
      </c>
      <c r="E859" s="82" t="s">
        <v>204</v>
      </c>
      <c r="F859" s="82"/>
      <c r="G859" s="70">
        <f>G862+G860</f>
        <v>192547771</v>
      </c>
      <c r="H859" s="84">
        <f t="shared" ref="H859:I859" si="224">H862</f>
        <v>181744148.83999997</v>
      </c>
      <c r="I859" s="84">
        <f t="shared" si="224"/>
        <v>188143718.84</v>
      </c>
      <c r="J859" s="159"/>
      <c r="Q859" s="204"/>
    </row>
    <row r="860" spans="1:18" ht="25.5" hidden="1" x14ac:dyDescent="0.2">
      <c r="A860" s="80" t="s">
        <v>91</v>
      </c>
      <c r="B860" s="82" t="s">
        <v>89</v>
      </c>
      <c r="C860" s="82" t="s">
        <v>23</v>
      </c>
      <c r="D860" s="82" t="s">
        <v>25</v>
      </c>
      <c r="E860" s="82" t="s">
        <v>644</v>
      </c>
      <c r="F860" s="82" t="s">
        <v>316</v>
      </c>
      <c r="G860" s="70">
        <f>G861</f>
        <v>0</v>
      </c>
      <c r="H860" s="84">
        <f>H861</f>
        <v>0</v>
      </c>
      <c r="I860" s="84">
        <f>I861</f>
        <v>0</v>
      </c>
      <c r="J860" s="159"/>
    </row>
    <row r="861" spans="1:18" s="3" customFormat="1" ht="89.25" hidden="1" x14ac:dyDescent="0.2">
      <c r="A861" s="80" t="s">
        <v>377</v>
      </c>
      <c r="B861" s="133">
        <v>774</v>
      </c>
      <c r="C861" s="82" t="s">
        <v>23</v>
      </c>
      <c r="D861" s="82" t="s">
        <v>25</v>
      </c>
      <c r="E861" s="82" t="s">
        <v>644</v>
      </c>
      <c r="F861" s="82" t="s">
        <v>376</v>
      </c>
      <c r="G861" s="70"/>
      <c r="H861" s="84">
        <v>0</v>
      </c>
      <c r="I861" s="84">
        <v>0</v>
      </c>
      <c r="J861" s="159"/>
      <c r="K861" s="179"/>
      <c r="L861" s="179"/>
      <c r="M861" s="179"/>
      <c r="N861" s="179"/>
      <c r="O861" s="179"/>
      <c r="P861" s="179"/>
      <c r="Q861" s="179"/>
      <c r="R861" s="179"/>
    </row>
    <row r="862" spans="1:18" ht="25.5" x14ac:dyDescent="0.2">
      <c r="A862" s="80" t="s">
        <v>27</v>
      </c>
      <c r="B862" s="82" t="s">
        <v>89</v>
      </c>
      <c r="C862" s="82" t="s">
        <v>23</v>
      </c>
      <c r="D862" s="82" t="s">
        <v>25</v>
      </c>
      <c r="E862" s="82" t="s">
        <v>204</v>
      </c>
      <c r="F862" s="82" t="s">
        <v>28</v>
      </c>
      <c r="G862" s="70">
        <f>G863</f>
        <v>192547771</v>
      </c>
      <c r="H862" s="84">
        <f>H863</f>
        <v>181744148.83999997</v>
      </c>
      <c r="I862" s="84">
        <f>I863</f>
        <v>188143718.84</v>
      </c>
      <c r="J862" s="159"/>
    </row>
    <row r="863" spans="1:18" x14ac:dyDescent="0.2">
      <c r="A863" s="80" t="s">
        <v>29</v>
      </c>
      <c r="B863" s="82" t="s">
        <v>89</v>
      </c>
      <c r="C863" s="82" t="s">
        <v>23</v>
      </c>
      <c r="D863" s="82" t="s">
        <v>25</v>
      </c>
      <c r="E863" s="82" t="s">
        <v>204</v>
      </c>
      <c r="F863" s="82" t="s">
        <v>30</v>
      </c>
      <c r="G863" s="70">
        <v>192547771</v>
      </c>
      <c r="H863" s="84">
        <f>188817077.14-7072928.3</f>
        <v>181744148.83999997</v>
      </c>
      <c r="I863" s="84">
        <f>196369760.23-8226041.39</f>
        <v>188143718.84</v>
      </c>
      <c r="J863" s="159"/>
    </row>
    <row r="864" spans="1:18" ht="43.5" hidden="1" customHeight="1" x14ac:dyDescent="0.2">
      <c r="A864" s="80" t="s">
        <v>650</v>
      </c>
      <c r="B864" s="82" t="s">
        <v>89</v>
      </c>
      <c r="C864" s="82" t="s">
        <v>23</v>
      </c>
      <c r="D864" s="82" t="s">
        <v>25</v>
      </c>
      <c r="E864" s="82" t="s">
        <v>644</v>
      </c>
      <c r="F864" s="82"/>
      <c r="G864" s="70">
        <f>G865</f>
        <v>0</v>
      </c>
      <c r="H864" s="84"/>
      <c r="I864" s="84"/>
      <c r="J864" s="159"/>
      <c r="K864" s="193"/>
    </row>
    <row r="865" spans="1:19" ht="25.5" hidden="1" x14ac:dyDescent="0.2">
      <c r="A865" s="80" t="s">
        <v>91</v>
      </c>
      <c r="B865" s="82" t="s">
        <v>89</v>
      </c>
      <c r="C865" s="82" t="s">
        <v>23</v>
      </c>
      <c r="D865" s="82" t="s">
        <v>25</v>
      </c>
      <c r="E865" s="82" t="s">
        <v>644</v>
      </c>
      <c r="F865" s="82" t="s">
        <v>316</v>
      </c>
      <c r="G865" s="70">
        <f>G866</f>
        <v>0</v>
      </c>
      <c r="H865" s="84">
        <f>H866</f>
        <v>0</v>
      </c>
      <c r="I865" s="84">
        <f>I866</f>
        <v>0</v>
      </c>
      <c r="J865" s="159"/>
    </row>
    <row r="866" spans="1:19" s="3" customFormat="1" ht="89.25" hidden="1" x14ac:dyDescent="0.2">
      <c r="A866" s="80" t="s">
        <v>377</v>
      </c>
      <c r="B866" s="133">
        <v>774</v>
      </c>
      <c r="C866" s="82" t="s">
        <v>23</v>
      </c>
      <c r="D866" s="82" t="s">
        <v>25</v>
      </c>
      <c r="E866" s="82" t="s">
        <v>644</v>
      </c>
      <c r="F866" s="82" t="s">
        <v>376</v>
      </c>
      <c r="G866" s="70"/>
      <c r="H866" s="84">
        <v>0</v>
      </c>
      <c r="I866" s="84">
        <v>0</v>
      </c>
      <c r="J866" s="159"/>
      <c r="K866" s="179"/>
      <c r="L866" s="179"/>
      <c r="M866" s="179"/>
      <c r="N866" s="179"/>
      <c r="O866" s="179"/>
      <c r="P866" s="179"/>
      <c r="Q866" s="179"/>
      <c r="R866" s="179"/>
    </row>
    <row r="867" spans="1:19" s="18" customFormat="1" hidden="1" x14ac:dyDescent="0.2">
      <c r="A867" s="80" t="s">
        <v>1461</v>
      </c>
      <c r="B867" s="82" t="s">
        <v>89</v>
      </c>
      <c r="C867" s="82" t="s">
        <v>23</v>
      </c>
      <c r="D867" s="82" t="s">
        <v>25</v>
      </c>
      <c r="E867" s="82" t="s">
        <v>1467</v>
      </c>
      <c r="F867" s="82"/>
      <c r="G867" s="84">
        <f>G868+G873</f>
        <v>0</v>
      </c>
      <c r="H867" s="84"/>
      <c r="I867" s="84"/>
      <c r="J867" s="159"/>
      <c r="K867" s="180"/>
      <c r="L867" s="180"/>
      <c r="M867" s="180"/>
      <c r="N867" s="180"/>
      <c r="O867" s="180"/>
      <c r="P867" s="180"/>
      <c r="Q867" s="180"/>
      <c r="R867" s="180"/>
    </row>
    <row r="868" spans="1:19" ht="57" hidden="1" customHeight="1" x14ac:dyDescent="0.2">
      <c r="A868" s="80" t="s">
        <v>104</v>
      </c>
      <c r="B868" s="82" t="s">
        <v>89</v>
      </c>
      <c r="C868" s="82" t="s">
        <v>23</v>
      </c>
      <c r="D868" s="82" t="s">
        <v>25</v>
      </c>
      <c r="E868" s="82" t="s">
        <v>1466</v>
      </c>
      <c r="F868" s="82"/>
      <c r="G868" s="84">
        <f>G871+G869</f>
        <v>0</v>
      </c>
      <c r="H868" s="84">
        <f t="shared" ref="H868:I868" si="225">H871</f>
        <v>0</v>
      </c>
      <c r="I868" s="84">
        <f t="shared" si="225"/>
        <v>0</v>
      </c>
      <c r="J868" s="159"/>
      <c r="Q868" s="204"/>
    </row>
    <row r="869" spans="1:19" ht="25.5" hidden="1" x14ac:dyDescent="0.2">
      <c r="A869" s="80" t="s">
        <v>91</v>
      </c>
      <c r="B869" s="82" t="s">
        <v>89</v>
      </c>
      <c r="C869" s="82" t="s">
        <v>23</v>
      </c>
      <c r="D869" s="82" t="s">
        <v>25</v>
      </c>
      <c r="E869" s="82" t="s">
        <v>644</v>
      </c>
      <c r="F869" s="82" t="s">
        <v>316</v>
      </c>
      <c r="G869" s="84">
        <f>G870</f>
        <v>0</v>
      </c>
      <c r="H869" s="84">
        <f>H870</f>
        <v>0</v>
      </c>
      <c r="I869" s="84">
        <f>I870</f>
        <v>0</v>
      </c>
      <c r="J869" s="159"/>
    </row>
    <row r="870" spans="1:19" s="3" customFormat="1" ht="89.25" hidden="1" x14ac:dyDescent="0.2">
      <c r="A870" s="80" t="s">
        <v>377</v>
      </c>
      <c r="B870" s="133">
        <v>774</v>
      </c>
      <c r="C870" s="82" t="s">
        <v>23</v>
      </c>
      <c r="D870" s="82" t="s">
        <v>25</v>
      </c>
      <c r="E870" s="82" t="s">
        <v>644</v>
      </c>
      <c r="F870" s="82" t="s">
        <v>376</v>
      </c>
      <c r="G870" s="84"/>
      <c r="H870" s="84">
        <v>0</v>
      </c>
      <c r="I870" s="84">
        <v>0</v>
      </c>
      <c r="J870" s="159"/>
      <c r="K870" s="179"/>
      <c r="L870" s="179"/>
      <c r="M870" s="179"/>
      <c r="N870" s="179"/>
      <c r="O870" s="179"/>
      <c r="P870" s="179"/>
      <c r="Q870" s="179"/>
      <c r="R870" s="179"/>
    </row>
    <row r="871" spans="1:19" ht="25.5" hidden="1" x14ac:dyDescent="0.2">
      <c r="A871" s="80" t="s">
        <v>27</v>
      </c>
      <c r="B871" s="82" t="s">
        <v>89</v>
      </c>
      <c r="C871" s="82" t="s">
        <v>23</v>
      </c>
      <c r="D871" s="82" t="s">
        <v>25</v>
      </c>
      <c r="E871" s="82" t="s">
        <v>1466</v>
      </c>
      <c r="F871" s="82" t="s">
        <v>28</v>
      </c>
      <c r="G871" s="84">
        <f>G872</f>
        <v>0</v>
      </c>
      <c r="H871" s="84">
        <f>H872</f>
        <v>0</v>
      </c>
      <c r="I871" s="84">
        <f>I872</f>
        <v>0</v>
      </c>
      <c r="J871" s="159"/>
    </row>
    <row r="872" spans="1:19" hidden="1" x14ac:dyDescent="0.2">
      <c r="A872" s="80" t="s">
        <v>29</v>
      </c>
      <c r="B872" s="82" t="s">
        <v>89</v>
      </c>
      <c r="C872" s="82" t="s">
        <v>23</v>
      </c>
      <c r="D872" s="82" t="s">
        <v>25</v>
      </c>
      <c r="E872" s="82" t="s">
        <v>1466</v>
      </c>
      <c r="F872" s="82" t="s">
        <v>30</v>
      </c>
      <c r="G872" s="84"/>
      <c r="H872" s="84"/>
      <c r="I872" s="84"/>
      <c r="J872" s="159"/>
    </row>
    <row r="873" spans="1:19" s="18" customFormat="1" ht="40.5" hidden="1" customHeight="1" x14ac:dyDescent="0.2">
      <c r="A873" s="248" t="s">
        <v>779</v>
      </c>
      <c r="B873" s="82" t="s">
        <v>89</v>
      </c>
      <c r="C873" s="82" t="s">
        <v>23</v>
      </c>
      <c r="D873" s="82" t="s">
        <v>25</v>
      </c>
      <c r="E873" s="82" t="s">
        <v>1474</v>
      </c>
      <c r="F873" s="82"/>
      <c r="G873" s="84">
        <f t="shared" ref="G873:I874" si="226">G874</f>
        <v>0</v>
      </c>
      <c r="H873" s="84">
        <f t="shared" si="226"/>
        <v>0</v>
      </c>
      <c r="I873" s="84">
        <f t="shared" si="226"/>
        <v>0</v>
      </c>
      <c r="J873" s="159"/>
      <c r="K873" s="180"/>
      <c r="L873" s="180"/>
      <c r="M873" s="180"/>
      <c r="N873" s="180"/>
      <c r="O873" s="180"/>
      <c r="P873" s="180"/>
      <c r="Q873" s="180"/>
      <c r="R873" s="180"/>
    </row>
    <row r="874" spans="1:19" s="18" customFormat="1" ht="25.5" hidden="1" x14ac:dyDescent="0.2">
      <c r="A874" s="80" t="s">
        <v>27</v>
      </c>
      <c r="B874" s="82" t="s">
        <v>89</v>
      </c>
      <c r="C874" s="82" t="s">
        <v>23</v>
      </c>
      <c r="D874" s="82" t="s">
        <v>25</v>
      </c>
      <c r="E874" s="82" t="s">
        <v>1474</v>
      </c>
      <c r="F874" s="82" t="s">
        <v>28</v>
      </c>
      <c r="G874" s="84">
        <f t="shared" si="226"/>
        <v>0</v>
      </c>
      <c r="H874" s="84">
        <f t="shared" si="226"/>
        <v>0</v>
      </c>
      <c r="I874" s="84">
        <f t="shared" si="226"/>
        <v>0</v>
      </c>
      <c r="J874" s="159"/>
      <c r="K874" s="180"/>
      <c r="L874" s="180"/>
      <c r="M874" s="180"/>
      <c r="N874" s="180"/>
      <c r="O874" s="180"/>
      <c r="P874" s="180"/>
      <c r="Q874" s="180"/>
      <c r="R874" s="180"/>
    </row>
    <row r="875" spans="1:19" hidden="1" x14ac:dyDescent="0.2">
      <c r="A875" s="80" t="s">
        <v>29</v>
      </c>
      <c r="B875" s="82" t="s">
        <v>89</v>
      </c>
      <c r="C875" s="82" t="s">
        <v>23</v>
      </c>
      <c r="D875" s="82" t="s">
        <v>25</v>
      </c>
      <c r="E875" s="82" t="s">
        <v>1474</v>
      </c>
      <c r="F875" s="82" t="s">
        <v>30</v>
      </c>
      <c r="G875" s="84"/>
      <c r="H875" s="84"/>
      <c r="I875" s="84"/>
      <c r="J875" s="159"/>
    </row>
    <row r="876" spans="1:19" s="18" customFormat="1" x14ac:dyDescent="0.2">
      <c r="A876" s="80" t="s">
        <v>758</v>
      </c>
      <c r="B876" s="133">
        <v>774</v>
      </c>
      <c r="C876" s="82" t="s">
        <v>23</v>
      </c>
      <c r="D876" s="82" t="s">
        <v>25</v>
      </c>
      <c r="E876" s="82" t="s">
        <v>776</v>
      </c>
      <c r="F876" s="82"/>
      <c r="G876" s="84">
        <f t="shared" ref="G876:I877" si="227">G877</f>
        <v>1143340.42</v>
      </c>
      <c r="H876" s="84">
        <f t="shared" si="227"/>
        <v>2063874</v>
      </c>
      <c r="I876" s="84">
        <f t="shared" si="227"/>
        <v>1980578</v>
      </c>
      <c r="J876" s="159"/>
      <c r="K876" s="180"/>
      <c r="L876" s="180"/>
      <c r="M876" s="180"/>
      <c r="N876" s="180"/>
      <c r="O876" s="180"/>
      <c r="P876" s="180"/>
      <c r="Q876" s="193"/>
      <c r="R876" s="193"/>
      <c r="S876" s="17"/>
    </row>
    <row r="877" spans="1:19" s="18" customFormat="1" ht="25.5" x14ac:dyDescent="0.2">
      <c r="A877" s="80" t="s">
        <v>27</v>
      </c>
      <c r="B877" s="133">
        <v>774</v>
      </c>
      <c r="C877" s="82" t="s">
        <v>23</v>
      </c>
      <c r="D877" s="82" t="s">
        <v>25</v>
      </c>
      <c r="E877" s="82" t="s">
        <v>776</v>
      </c>
      <c r="F877" s="82" t="s">
        <v>28</v>
      </c>
      <c r="G877" s="70">
        <f t="shared" si="227"/>
        <v>1143340.42</v>
      </c>
      <c r="H877" s="84">
        <f t="shared" si="227"/>
        <v>2063874</v>
      </c>
      <c r="I877" s="84">
        <f t="shared" si="227"/>
        <v>1980578</v>
      </c>
      <c r="J877" s="159"/>
      <c r="K877" s="180"/>
      <c r="L877" s="180"/>
      <c r="M877" s="180"/>
      <c r="N877" s="180"/>
      <c r="O877" s="180"/>
      <c r="P877" s="180"/>
      <c r="Q877" s="193"/>
      <c r="R877" s="193"/>
      <c r="S877" s="17"/>
    </row>
    <row r="878" spans="1:19" s="18" customFormat="1" x14ac:dyDescent="0.2">
      <c r="A878" s="80" t="s">
        <v>29</v>
      </c>
      <c r="B878" s="133">
        <v>774</v>
      </c>
      <c r="C878" s="82" t="s">
        <v>23</v>
      </c>
      <c r="D878" s="82" t="s">
        <v>25</v>
      </c>
      <c r="E878" s="82" t="s">
        <v>776</v>
      </c>
      <c r="F878" s="82" t="s">
        <v>30</v>
      </c>
      <c r="G878" s="70">
        <v>1143340.42</v>
      </c>
      <c r="H878" s="84">
        <v>2063874</v>
      </c>
      <c r="I878" s="84">
        <v>1980578</v>
      </c>
      <c r="J878" s="159"/>
      <c r="K878" s="180"/>
      <c r="L878" s="180"/>
      <c r="M878" s="180"/>
      <c r="N878" s="180"/>
      <c r="O878" s="180"/>
      <c r="P878" s="180"/>
      <c r="Q878" s="193"/>
      <c r="R878" s="193"/>
      <c r="S878" s="17"/>
    </row>
    <row r="879" spans="1:19" ht="74.25" hidden="1" customHeight="1" x14ac:dyDescent="0.2">
      <c r="A879" s="80" t="s">
        <v>670</v>
      </c>
      <c r="B879" s="82" t="s">
        <v>89</v>
      </c>
      <c r="C879" s="82" t="s">
        <v>23</v>
      </c>
      <c r="D879" s="82" t="s">
        <v>25</v>
      </c>
      <c r="E879" s="82" t="s">
        <v>668</v>
      </c>
      <c r="F879" s="82"/>
      <c r="G879" s="70">
        <f>G882+G880</f>
        <v>0</v>
      </c>
      <c r="H879" s="84">
        <f t="shared" ref="H879:I879" si="228">H882</f>
        <v>0</v>
      </c>
      <c r="I879" s="84">
        <f t="shared" si="228"/>
        <v>0</v>
      </c>
      <c r="J879" s="159"/>
    </row>
    <row r="880" spans="1:19" ht="25.5" hidden="1" x14ac:dyDescent="0.2">
      <c r="A880" s="80" t="s">
        <v>91</v>
      </c>
      <c r="B880" s="82" t="s">
        <v>89</v>
      </c>
      <c r="C880" s="82" t="s">
        <v>23</v>
      </c>
      <c r="D880" s="82" t="s">
        <v>25</v>
      </c>
      <c r="E880" s="82" t="s">
        <v>644</v>
      </c>
      <c r="F880" s="82" t="s">
        <v>316</v>
      </c>
      <c r="G880" s="70">
        <f>G881</f>
        <v>0</v>
      </c>
      <c r="H880" s="84">
        <f>H881</f>
        <v>0</v>
      </c>
      <c r="I880" s="84">
        <f>I881</f>
        <v>0</v>
      </c>
      <c r="J880" s="159"/>
    </row>
    <row r="881" spans="1:18" s="3" customFormat="1" ht="89.25" hidden="1" x14ac:dyDescent="0.2">
      <c r="A881" s="80" t="s">
        <v>377</v>
      </c>
      <c r="B881" s="133">
        <v>774</v>
      </c>
      <c r="C881" s="82" t="s">
        <v>23</v>
      </c>
      <c r="D881" s="82" t="s">
        <v>25</v>
      </c>
      <c r="E881" s="82" t="s">
        <v>644</v>
      </c>
      <c r="F881" s="82" t="s">
        <v>376</v>
      </c>
      <c r="G881" s="70"/>
      <c r="H881" s="84">
        <v>0</v>
      </c>
      <c r="I881" s="84">
        <v>0</v>
      </c>
      <c r="J881" s="159"/>
      <c r="K881" s="179"/>
      <c r="L881" s="179"/>
      <c r="M881" s="179"/>
      <c r="N881" s="179"/>
      <c r="O881" s="179"/>
      <c r="P881" s="179"/>
      <c r="Q881" s="179"/>
      <c r="R881" s="179"/>
    </row>
    <row r="882" spans="1:18" ht="25.5" hidden="1" x14ac:dyDescent="0.2">
      <c r="A882" s="80" t="s">
        <v>27</v>
      </c>
      <c r="B882" s="82" t="s">
        <v>89</v>
      </c>
      <c r="C882" s="82" t="s">
        <v>23</v>
      </c>
      <c r="D882" s="82" t="s">
        <v>25</v>
      </c>
      <c r="E882" s="82" t="s">
        <v>668</v>
      </c>
      <c r="F882" s="82" t="s">
        <v>28</v>
      </c>
      <c r="G882" s="70">
        <f>G883</f>
        <v>0</v>
      </c>
      <c r="H882" s="84">
        <f>H883</f>
        <v>0</v>
      </c>
      <c r="I882" s="84">
        <f>I883</f>
        <v>0</v>
      </c>
      <c r="J882" s="159"/>
    </row>
    <row r="883" spans="1:18" hidden="1" x14ac:dyDescent="0.2">
      <c r="A883" s="80" t="s">
        <v>29</v>
      </c>
      <c r="B883" s="82" t="s">
        <v>89</v>
      </c>
      <c r="C883" s="82" t="s">
        <v>23</v>
      </c>
      <c r="D883" s="82" t="s">
        <v>25</v>
      </c>
      <c r="E883" s="82" t="s">
        <v>668</v>
      </c>
      <c r="F883" s="82" t="s">
        <v>30</v>
      </c>
      <c r="G883" s="70"/>
      <c r="H883" s="84"/>
      <c r="I883" s="84"/>
      <c r="J883" s="159"/>
    </row>
    <row r="884" spans="1:18" ht="57" hidden="1" customHeight="1" x14ac:dyDescent="0.2">
      <c r="A884" s="80" t="s">
        <v>669</v>
      </c>
      <c r="B884" s="82" t="s">
        <v>89</v>
      </c>
      <c r="C884" s="82" t="s">
        <v>23</v>
      </c>
      <c r="D884" s="82" t="s">
        <v>25</v>
      </c>
      <c r="E884" s="82" t="s">
        <v>667</v>
      </c>
      <c r="F884" s="82"/>
      <c r="G884" s="70">
        <f>G887+G885</f>
        <v>0</v>
      </c>
      <c r="H884" s="84">
        <f t="shared" ref="H884:I884" si="229">H887</f>
        <v>0</v>
      </c>
      <c r="I884" s="84">
        <f t="shared" si="229"/>
        <v>0</v>
      </c>
      <c r="J884" s="159"/>
    </row>
    <row r="885" spans="1:18" ht="25.5" hidden="1" x14ac:dyDescent="0.2">
      <c r="A885" s="80" t="s">
        <v>91</v>
      </c>
      <c r="B885" s="82" t="s">
        <v>89</v>
      </c>
      <c r="C885" s="82" t="s">
        <v>23</v>
      </c>
      <c r="D885" s="82" t="s">
        <v>25</v>
      </c>
      <c r="E885" s="82" t="s">
        <v>644</v>
      </c>
      <c r="F885" s="82" t="s">
        <v>316</v>
      </c>
      <c r="G885" s="70">
        <f>G886</f>
        <v>0</v>
      </c>
      <c r="H885" s="84">
        <f>H886</f>
        <v>0</v>
      </c>
      <c r="I885" s="84">
        <f>I886</f>
        <v>0</v>
      </c>
      <c r="J885" s="159"/>
    </row>
    <row r="886" spans="1:18" s="3" customFormat="1" ht="89.25" hidden="1" x14ac:dyDescent="0.2">
      <c r="A886" s="80" t="s">
        <v>377</v>
      </c>
      <c r="B886" s="133">
        <v>774</v>
      </c>
      <c r="C886" s="82" t="s">
        <v>23</v>
      </c>
      <c r="D886" s="82" t="s">
        <v>25</v>
      </c>
      <c r="E886" s="82" t="s">
        <v>644</v>
      </c>
      <c r="F886" s="82" t="s">
        <v>376</v>
      </c>
      <c r="G886" s="70"/>
      <c r="H886" s="84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ht="25.5" hidden="1" x14ac:dyDescent="0.2">
      <c r="A887" s="80" t="s">
        <v>27</v>
      </c>
      <c r="B887" s="82" t="s">
        <v>89</v>
      </c>
      <c r="C887" s="82" t="s">
        <v>23</v>
      </c>
      <c r="D887" s="82" t="s">
        <v>25</v>
      </c>
      <c r="E887" s="82" t="s">
        <v>667</v>
      </c>
      <c r="F887" s="82" t="s">
        <v>28</v>
      </c>
      <c r="G887" s="70">
        <f>G888</f>
        <v>0</v>
      </c>
      <c r="H887" s="84">
        <f>H888</f>
        <v>0</v>
      </c>
      <c r="I887" s="84">
        <f>I888</f>
        <v>0</v>
      </c>
      <c r="J887" s="159"/>
    </row>
    <row r="888" spans="1:18" hidden="1" x14ac:dyDescent="0.2">
      <c r="A888" s="80" t="s">
        <v>29</v>
      </c>
      <c r="B888" s="82" t="s">
        <v>89</v>
      </c>
      <c r="C888" s="82" t="s">
        <v>23</v>
      </c>
      <c r="D888" s="82" t="s">
        <v>25</v>
      </c>
      <c r="E888" s="82" t="s">
        <v>667</v>
      </c>
      <c r="F888" s="82" t="s">
        <v>30</v>
      </c>
      <c r="G888" s="70"/>
      <c r="H888" s="84"/>
      <c r="I888" s="84"/>
      <c r="J888" s="159"/>
    </row>
    <row r="889" spans="1:18" ht="32.25" hidden="1" customHeight="1" x14ac:dyDescent="0.2">
      <c r="A889" s="80" t="s">
        <v>127</v>
      </c>
      <c r="B889" s="82" t="s">
        <v>89</v>
      </c>
      <c r="C889" s="82" t="s">
        <v>23</v>
      </c>
      <c r="D889" s="82" t="s">
        <v>25</v>
      </c>
      <c r="E889" s="82" t="s">
        <v>628</v>
      </c>
      <c r="F889" s="82"/>
      <c r="G889" s="70">
        <f t="shared" ref="G889:I889" si="230">G890</f>
        <v>0</v>
      </c>
      <c r="H889" s="84">
        <f t="shared" si="230"/>
        <v>0</v>
      </c>
      <c r="I889" s="84">
        <f t="shared" si="230"/>
        <v>0</v>
      </c>
      <c r="J889" s="159"/>
    </row>
    <row r="890" spans="1:18" ht="25.5" hidden="1" x14ac:dyDescent="0.2">
      <c r="A890" s="80" t="s">
        <v>27</v>
      </c>
      <c r="B890" s="82" t="s">
        <v>89</v>
      </c>
      <c r="C890" s="82" t="s">
        <v>23</v>
      </c>
      <c r="D890" s="82" t="s">
        <v>25</v>
      </c>
      <c r="E890" s="82" t="s">
        <v>628</v>
      </c>
      <c r="F890" s="82" t="s">
        <v>28</v>
      </c>
      <c r="G890" s="70">
        <f>G891</f>
        <v>0</v>
      </c>
      <c r="H890" s="84">
        <f>H891</f>
        <v>0</v>
      </c>
      <c r="I890" s="84">
        <f>I891</f>
        <v>0</v>
      </c>
      <c r="J890" s="159"/>
    </row>
    <row r="891" spans="1:18" hidden="1" x14ac:dyDescent="0.2">
      <c r="A891" s="80" t="s">
        <v>29</v>
      </c>
      <c r="B891" s="82" t="s">
        <v>89</v>
      </c>
      <c r="C891" s="82" t="s">
        <v>23</v>
      </c>
      <c r="D891" s="82" t="s">
        <v>25</v>
      </c>
      <c r="E891" s="82" t="s">
        <v>628</v>
      </c>
      <c r="F891" s="82" t="s">
        <v>30</v>
      </c>
      <c r="G891" s="70"/>
      <c r="H891" s="84"/>
      <c r="I891" s="84"/>
      <c r="J891" s="159"/>
    </row>
    <row r="892" spans="1:18" ht="33" hidden="1" customHeight="1" x14ac:dyDescent="0.2">
      <c r="A892" s="80" t="s">
        <v>845</v>
      </c>
      <c r="B892" s="82" t="s">
        <v>89</v>
      </c>
      <c r="C892" s="82" t="s">
        <v>23</v>
      </c>
      <c r="D892" s="82" t="s">
        <v>25</v>
      </c>
      <c r="E892" s="82" t="s">
        <v>844</v>
      </c>
      <c r="F892" s="82"/>
      <c r="G892" s="70">
        <f>G893</f>
        <v>0</v>
      </c>
      <c r="H892" s="84"/>
      <c r="I892" s="84"/>
      <c r="J892" s="159"/>
    </row>
    <row r="893" spans="1:18" ht="24.75" hidden="1" customHeight="1" x14ac:dyDescent="0.2">
      <c r="A893" s="80" t="s">
        <v>27</v>
      </c>
      <c r="B893" s="82" t="s">
        <v>89</v>
      </c>
      <c r="C893" s="82" t="s">
        <v>23</v>
      </c>
      <c r="D893" s="82" t="s">
        <v>25</v>
      </c>
      <c r="E893" s="82" t="s">
        <v>844</v>
      </c>
      <c r="F893" s="82" t="s">
        <v>28</v>
      </c>
      <c r="G893" s="70">
        <f>G894</f>
        <v>0</v>
      </c>
      <c r="H893" s="84"/>
      <c r="I893" s="84"/>
      <c r="J893" s="159"/>
    </row>
    <row r="894" spans="1:18" ht="19.5" hidden="1" customHeight="1" x14ac:dyDescent="0.2">
      <c r="A894" s="80" t="s">
        <v>29</v>
      </c>
      <c r="B894" s="82" t="s">
        <v>89</v>
      </c>
      <c r="C894" s="82" t="s">
        <v>23</v>
      </c>
      <c r="D894" s="82" t="s">
        <v>25</v>
      </c>
      <c r="E894" s="82" t="s">
        <v>844</v>
      </c>
      <c r="F894" s="82" t="s">
        <v>30</v>
      </c>
      <c r="G894" s="70"/>
      <c r="H894" s="84"/>
      <c r="I894" s="84"/>
      <c r="J894" s="159"/>
    </row>
    <row r="895" spans="1:18" ht="32.25" hidden="1" customHeight="1" x14ac:dyDescent="0.2">
      <c r="A895" s="80" t="s">
        <v>385</v>
      </c>
      <c r="B895" s="82" t="s">
        <v>89</v>
      </c>
      <c r="C895" s="82" t="s">
        <v>23</v>
      </c>
      <c r="D895" s="82" t="s">
        <v>25</v>
      </c>
      <c r="E895" s="82" t="s">
        <v>480</v>
      </c>
      <c r="F895" s="82"/>
      <c r="G895" s="70">
        <f t="shared" ref="G895:I895" si="231">G896</f>
        <v>0</v>
      </c>
      <c r="H895" s="84">
        <f t="shared" si="231"/>
        <v>0</v>
      </c>
      <c r="I895" s="84">
        <f t="shared" si="231"/>
        <v>0</v>
      </c>
      <c r="J895" s="159"/>
    </row>
    <row r="896" spans="1:18" ht="25.5" hidden="1" x14ac:dyDescent="0.2">
      <c r="A896" s="80" t="s">
        <v>27</v>
      </c>
      <c r="B896" s="82" t="s">
        <v>89</v>
      </c>
      <c r="C896" s="82" t="s">
        <v>23</v>
      </c>
      <c r="D896" s="82" t="s">
        <v>25</v>
      </c>
      <c r="E896" s="82" t="s">
        <v>480</v>
      </c>
      <c r="F896" s="82" t="s">
        <v>28</v>
      </c>
      <c r="G896" s="70">
        <f>G897</f>
        <v>0</v>
      </c>
      <c r="H896" s="84">
        <f>H897</f>
        <v>0</v>
      </c>
      <c r="I896" s="84">
        <f>I897</f>
        <v>0</v>
      </c>
      <c r="J896" s="159"/>
    </row>
    <row r="897" spans="1:18" hidden="1" x14ac:dyDescent="0.2">
      <c r="A897" s="80" t="s">
        <v>29</v>
      </c>
      <c r="B897" s="82" t="s">
        <v>89</v>
      </c>
      <c r="C897" s="82" t="s">
        <v>23</v>
      </c>
      <c r="D897" s="82" t="s">
        <v>25</v>
      </c>
      <c r="E897" s="15" t="s">
        <v>480</v>
      </c>
      <c r="F897" s="15" t="s">
        <v>30</v>
      </c>
      <c r="G897" s="70"/>
      <c r="H897" s="70"/>
      <c r="I897" s="84"/>
      <c r="J897" s="159"/>
    </row>
    <row r="898" spans="1:18" s="3" customFormat="1" ht="63.75" x14ac:dyDescent="0.2">
      <c r="A898" s="101" t="s">
        <v>792</v>
      </c>
      <c r="B898" s="133">
        <v>774</v>
      </c>
      <c r="C898" s="82" t="s">
        <v>23</v>
      </c>
      <c r="D898" s="82" t="s">
        <v>25</v>
      </c>
      <c r="E898" s="15" t="s">
        <v>684</v>
      </c>
      <c r="F898" s="15"/>
      <c r="G898" s="70">
        <f>G900</f>
        <v>0</v>
      </c>
      <c r="H898" s="70">
        <f>H900</f>
        <v>1674344</v>
      </c>
      <c r="I898" s="84">
        <f>I900</f>
        <v>1674344</v>
      </c>
      <c r="J898" s="159"/>
      <c r="K898" s="179"/>
      <c r="L898" s="179"/>
      <c r="M898" s="179"/>
      <c r="N898" s="179"/>
      <c r="O898" s="179"/>
      <c r="P898" s="179"/>
      <c r="Q898" s="179"/>
      <c r="R898" s="179"/>
    </row>
    <row r="899" spans="1:18" ht="25.5" x14ac:dyDescent="0.2">
      <c r="A899" s="80" t="s">
        <v>27</v>
      </c>
      <c r="B899" s="82" t="s">
        <v>89</v>
      </c>
      <c r="C899" s="82" t="s">
        <v>23</v>
      </c>
      <c r="D899" s="82" t="s">
        <v>25</v>
      </c>
      <c r="E899" s="15" t="s">
        <v>684</v>
      </c>
      <c r="F899" s="15" t="s">
        <v>28</v>
      </c>
      <c r="G899" s="70">
        <f>G900</f>
        <v>0</v>
      </c>
      <c r="H899" s="70">
        <f>H900</f>
        <v>1674344</v>
      </c>
      <c r="I899" s="84">
        <f>I900</f>
        <v>1674344</v>
      </c>
      <c r="J899" s="159"/>
    </row>
    <row r="900" spans="1:18" s="3" customFormat="1" x14ac:dyDescent="0.2">
      <c r="A900" s="80" t="s">
        <v>29</v>
      </c>
      <c r="B900" s="133">
        <v>774</v>
      </c>
      <c r="C900" s="82" t="s">
        <v>23</v>
      </c>
      <c r="D900" s="82" t="s">
        <v>25</v>
      </c>
      <c r="E900" s="15" t="s">
        <v>684</v>
      </c>
      <c r="F900" s="15" t="s">
        <v>30</v>
      </c>
      <c r="G900" s="70">
        <f>780556-780556</f>
        <v>0</v>
      </c>
      <c r="H900" s="70">
        <v>1674344</v>
      </c>
      <c r="I900" s="84">
        <v>1674344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t="88.5" hidden="1" customHeight="1" x14ac:dyDescent="0.2">
      <c r="A901" s="80" t="s">
        <v>646</v>
      </c>
      <c r="B901" s="133">
        <v>774</v>
      </c>
      <c r="C901" s="82" t="s">
        <v>23</v>
      </c>
      <c r="D901" s="82" t="s">
        <v>25</v>
      </c>
      <c r="E901" s="15" t="s">
        <v>621</v>
      </c>
      <c r="F901" s="15"/>
      <c r="G901" s="70">
        <f>G903</f>
        <v>0</v>
      </c>
      <c r="H901" s="70">
        <f>H903</f>
        <v>0</v>
      </c>
      <c r="I901" s="84">
        <f>I903</f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ht="25.5" hidden="1" x14ac:dyDescent="0.2">
      <c r="A902" s="80" t="s">
        <v>91</v>
      </c>
      <c r="B902" s="82" t="s">
        <v>89</v>
      </c>
      <c r="C902" s="82" t="s">
        <v>23</v>
      </c>
      <c r="D902" s="82" t="s">
        <v>25</v>
      </c>
      <c r="E902" s="15" t="s">
        <v>621</v>
      </c>
      <c r="F902" s="15" t="s">
        <v>316</v>
      </c>
      <c r="G902" s="70">
        <f>G903</f>
        <v>0</v>
      </c>
      <c r="H902" s="70">
        <f>H903</f>
        <v>0</v>
      </c>
      <c r="I902" s="84">
        <f>I903</f>
        <v>0</v>
      </c>
      <c r="J902" s="159"/>
    </row>
    <row r="903" spans="1:18" s="3" customFormat="1" ht="89.25" hidden="1" x14ac:dyDescent="0.2">
      <c r="A903" s="80" t="s">
        <v>377</v>
      </c>
      <c r="B903" s="133">
        <v>774</v>
      </c>
      <c r="C903" s="82" t="s">
        <v>23</v>
      </c>
      <c r="D903" s="82" t="s">
        <v>25</v>
      </c>
      <c r="E903" s="15" t="s">
        <v>621</v>
      </c>
      <c r="F903" s="15" t="s">
        <v>376</v>
      </c>
      <c r="G903" s="70"/>
      <c r="H903" s="70">
        <v>0</v>
      </c>
      <c r="I903" s="84"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t="38.25" hidden="1" x14ac:dyDescent="0.2">
      <c r="A904" s="80" t="s">
        <v>623</v>
      </c>
      <c r="B904" s="133">
        <v>774</v>
      </c>
      <c r="C904" s="82" t="s">
        <v>23</v>
      </c>
      <c r="D904" s="82" t="s">
        <v>25</v>
      </c>
      <c r="E904" s="15" t="s">
        <v>622</v>
      </c>
      <c r="F904" s="15"/>
      <c r="G904" s="70">
        <f>G906</f>
        <v>0</v>
      </c>
      <c r="H904" s="70">
        <f>H906</f>
        <v>0</v>
      </c>
      <c r="I904" s="84">
        <f>I906</f>
        <v>0</v>
      </c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ht="25.5" hidden="1" x14ac:dyDescent="0.2">
      <c r="A905" s="80" t="s">
        <v>91</v>
      </c>
      <c r="B905" s="82" t="s">
        <v>89</v>
      </c>
      <c r="C905" s="82" t="s">
        <v>23</v>
      </c>
      <c r="D905" s="82" t="s">
        <v>25</v>
      </c>
      <c r="E905" s="15" t="s">
        <v>622</v>
      </c>
      <c r="F905" s="15" t="s">
        <v>316</v>
      </c>
      <c r="G905" s="70">
        <f>G906</f>
        <v>0</v>
      </c>
      <c r="H905" s="70">
        <f>H906</f>
        <v>0</v>
      </c>
      <c r="I905" s="84">
        <f>I906</f>
        <v>0</v>
      </c>
      <c r="J905" s="159"/>
    </row>
    <row r="906" spans="1:18" s="3" customFormat="1" ht="89.25" hidden="1" x14ac:dyDescent="0.2">
      <c r="A906" s="80" t="s">
        <v>377</v>
      </c>
      <c r="B906" s="133">
        <v>774</v>
      </c>
      <c r="C906" s="82" t="s">
        <v>23</v>
      </c>
      <c r="D906" s="82" t="s">
        <v>25</v>
      </c>
      <c r="E906" s="15" t="s">
        <v>622</v>
      </c>
      <c r="F906" s="15" t="s">
        <v>376</v>
      </c>
      <c r="G906" s="70"/>
      <c r="H906" s="70">
        <v>0</v>
      </c>
      <c r="I906" s="84">
        <v>0</v>
      </c>
      <c r="J906" s="159"/>
      <c r="K906" s="179"/>
      <c r="L906" s="179"/>
      <c r="M906" s="179"/>
      <c r="N906" s="179"/>
      <c r="O906" s="179"/>
      <c r="P906" s="179"/>
      <c r="Q906" s="179"/>
      <c r="R906" s="179"/>
    </row>
    <row r="907" spans="1:18" ht="63" hidden="1" customHeight="1" x14ac:dyDescent="0.2">
      <c r="A907" s="80" t="s">
        <v>371</v>
      </c>
      <c r="B907" s="82" t="s">
        <v>89</v>
      </c>
      <c r="C907" s="82" t="s">
        <v>23</v>
      </c>
      <c r="D907" s="82" t="s">
        <v>25</v>
      </c>
      <c r="E907" s="15" t="s">
        <v>683</v>
      </c>
      <c r="F907" s="15"/>
      <c r="G907" s="70">
        <f t="shared" ref="G907:I907" si="232">G908</f>
        <v>0</v>
      </c>
      <c r="H907" s="70">
        <f t="shared" si="232"/>
        <v>0</v>
      </c>
      <c r="I907" s="84">
        <f t="shared" si="232"/>
        <v>0</v>
      </c>
      <c r="J907" s="159"/>
    </row>
    <row r="908" spans="1:18" ht="25.5" hidden="1" x14ac:dyDescent="0.2">
      <c r="A908" s="80" t="s">
        <v>27</v>
      </c>
      <c r="B908" s="82" t="s">
        <v>89</v>
      </c>
      <c r="C908" s="82" t="s">
        <v>23</v>
      </c>
      <c r="D908" s="82" t="s">
        <v>25</v>
      </c>
      <c r="E908" s="15" t="s">
        <v>683</v>
      </c>
      <c r="F908" s="15" t="s">
        <v>28</v>
      </c>
      <c r="G908" s="70">
        <f>G909</f>
        <v>0</v>
      </c>
      <c r="H908" s="70">
        <f>H909</f>
        <v>0</v>
      </c>
      <c r="I908" s="84">
        <f>I909</f>
        <v>0</v>
      </c>
      <c r="J908" s="159"/>
    </row>
    <row r="909" spans="1:18" hidden="1" x14ac:dyDescent="0.2">
      <c r="A909" s="80" t="s">
        <v>29</v>
      </c>
      <c r="B909" s="82" t="s">
        <v>89</v>
      </c>
      <c r="C909" s="82" t="s">
        <v>23</v>
      </c>
      <c r="D909" s="82" t="s">
        <v>25</v>
      </c>
      <c r="E909" s="15" t="s">
        <v>683</v>
      </c>
      <c r="F909" s="15" t="s">
        <v>30</v>
      </c>
      <c r="G909" s="70"/>
      <c r="H909" s="70">
        <v>0</v>
      </c>
      <c r="I909" s="84">
        <v>0</v>
      </c>
      <c r="J909" s="159"/>
    </row>
    <row r="910" spans="1:18" s="18" customFormat="1" ht="40.5" customHeight="1" x14ac:dyDescent="0.2">
      <c r="A910" s="248" t="s">
        <v>779</v>
      </c>
      <c r="B910" s="82" t="s">
        <v>89</v>
      </c>
      <c r="C910" s="82" t="s">
        <v>23</v>
      </c>
      <c r="D910" s="82" t="s">
        <v>25</v>
      </c>
      <c r="E910" s="15" t="s">
        <v>783</v>
      </c>
      <c r="F910" s="15"/>
      <c r="G910" s="70">
        <f t="shared" ref="G910:I911" si="233">G911</f>
        <v>2811056.47</v>
      </c>
      <c r="H910" s="70">
        <f t="shared" si="233"/>
        <v>2986410.54</v>
      </c>
      <c r="I910" s="84">
        <f t="shared" si="233"/>
        <v>3106328.69</v>
      </c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s="18" customFormat="1" ht="25.5" x14ac:dyDescent="0.2">
      <c r="A911" s="80" t="s">
        <v>27</v>
      </c>
      <c r="B911" s="82" t="s">
        <v>89</v>
      </c>
      <c r="C911" s="82" t="s">
        <v>23</v>
      </c>
      <c r="D911" s="82" t="s">
        <v>25</v>
      </c>
      <c r="E911" s="15" t="s">
        <v>783</v>
      </c>
      <c r="F911" s="15" t="s">
        <v>28</v>
      </c>
      <c r="G911" s="70">
        <f t="shared" si="233"/>
        <v>2811056.47</v>
      </c>
      <c r="H911" s="70">
        <f t="shared" si="233"/>
        <v>2986410.54</v>
      </c>
      <c r="I911" s="84">
        <f t="shared" si="233"/>
        <v>3106328.69</v>
      </c>
      <c r="J911" s="159"/>
      <c r="K911" s="180"/>
      <c r="L911" s="180"/>
      <c r="M911" s="180"/>
      <c r="N911" s="180"/>
      <c r="O911" s="180"/>
      <c r="P911" s="180"/>
      <c r="Q911" s="180"/>
      <c r="R911" s="180"/>
    </row>
    <row r="912" spans="1:18" x14ac:dyDescent="0.2">
      <c r="A912" s="80" t="s">
        <v>29</v>
      </c>
      <c r="B912" s="82" t="s">
        <v>89</v>
      </c>
      <c r="C912" s="82" t="s">
        <v>23</v>
      </c>
      <c r="D912" s="82" t="s">
        <v>25</v>
      </c>
      <c r="E912" s="15" t="s">
        <v>783</v>
      </c>
      <c r="F912" s="15" t="s">
        <v>30</v>
      </c>
      <c r="G912" s="70">
        <v>2811056.47</v>
      </c>
      <c r="H912" s="70">
        <v>2986410.54</v>
      </c>
      <c r="I912" s="84">
        <v>3106328.69</v>
      </c>
      <c r="J912" s="159"/>
    </row>
    <row r="913" spans="1:18" s="18" customFormat="1" ht="89.25" x14ac:dyDescent="0.2">
      <c r="A913" s="298" t="s">
        <v>957</v>
      </c>
      <c r="B913" s="15" t="s">
        <v>89</v>
      </c>
      <c r="C913" s="15" t="s">
        <v>23</v>
      </c>
      <c r="D913" s="15" t="s">
        <v>25</v>
      </c>
      <c r="E913" s="15" t="s">
        <v>588</v>
      </c>
      <c r="F913" s="15"/>
      <c r="G913" s="70">
        <f t="shared" ref="G913:I914" si="234">G914</f>
        <v>66499.63</v>
      </c>
      <c r="H913" s="70">
        <f t="shared" si="234"/>
        <v>66980</v>
      </c>
      <c r="I913" s="70">
        <f t="shared" si="234"/>
        <v>66980</v>
      </c>
      <c r="J913" s="158"/>
      <c r="K913" s="165"/>
      <c r="L913" s="165"/>
      <c r="M913" s="165"/>
      <c r="N913" s="165"/>
      <c r="O913" s="165"/>
      <c r="P913" s="165"/>
      <c r="Q913" s="165"/>
      <c r="R913" s="165"/>
    </row>
    <row r="914" spans="1:18" s="18" customFormat="1" ht="25.5" x14ac:dyDescent="0.2">
      <c r="A914" s="80" t="s">
        <v>27</v>
      </c>
      <c r="B914" s="82" t="s">
        <v>89</v>
      </c>
      <c r="C914" s="82" t="s">
        <v>23</v>
      </c>
      <c r="D914" s="82" t="s">
        <v>25</v>
      </c>
      <c r="E914" s="15" t="s">
        <v>588</v>
      </c>
      <c r="F914" s="15" t="s">
        <v>28</v>
      </c>
      <c r="G914" s="70">
        <f t="shared" si="234"/>
        <v>66499.63</v>
      </c>
      <c r="H914" s="70">
        <f t="shared" si="234"/>
        <v>66980</v>
      </c>
      <c r="I914" s="84">
        <f t="shared" si="234"/>
        <v>66980</v>
      </c>
      <c r="J914" s="159"/>
      <c r="K914" s="180"/>
      <c r="L914" s="180"/>
      <c r="M914" s="180"/>
      <c r="N914" s="180"/>
      <c r="O914" s="180"/>
      <c r="P914" s="180"/>
      <c r="Q914" s="180"/>
      <c r="R914" s="180"/>
    </row>
    <row r="915" spans="1:18" s="18" customFormat="1" x14ac:dyDescent="0.2">
      <c r="A915" s="80" t="s">
        <v>29</v>
      </c>
      <c r="B915" s="82" t="s">
        <v>89</v>
      </c>
      <c r="C915" s="82" t="s">
        <v>23</v>
      </c>
      <c r="D915" s="82" t="s">
        <v>25</v>
      </c>
      <c r="E915" s="15" t="s">
        <v>588</v>
      </c>
      <c r="F915" s="15" t="s">
        <v>30</v>
      </c>
      <c r="G915" s="70">
        <f>1068.63+65431</f>
        <v>66499.63</v>
      </c>
      <c r="H915" s="70">
        <v>66980</v>
      </c>
      <c r="I915" s="84">
        <v>66980</v>
      </c>
      <c r="J915" s="159"/>
      <c r="K915" s="180"/>
      <c r="L915" s="180"/>
      <c r="M915" s="180"/>
      <c r="N915" s="180"/>
      <c r="O915" s="180"/>
      <c r="P915" s="180"/>
      <c r="Q915" s="180"/>
      <c r="R915" s="180"/>
    </row>
    <row r="916" spans="1:18" s="3" customFormat="1" hidden="1" x14ac:dyDescent="0.2">
      <c r="A916" s="80" t="s">
        <v>1</v>
      </c>
      <c r="B916" s="133">
        <v>774</v>
      </c>
      <c r="C916" s="82" t="s">
        <v>23</v>
      </c>
      <c r="D916" s="82" t="s">
        <v>25</v>
      </c>
      <c r="E916" s="15" t="s">
        <v>481</v>
      </c>
      <c r="F916" s="15"/>
      <c r="G916" s="70">
        <f t="shared" ref="G916:I917" si="235">G917</f>
        <v>0</v>
      </c>
      <c r="H916" s="70">
        <f t="shared" si="235"/>
        <v>0</v>
      </c>
      <c r="I916" s="84">
        <f t="shared" si="235"/>
        <v>0</v>
      </c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s="3" customFormat="1" ht="25.5" hidden="1" x14ac:dyDescent="0.2">
      <c r="A917" s="80" t="s">
        <v>27</v>
      </c>
      <c r="B917" s="133">
        <v>774</v>
      </c>
      <c r="C917" s="82" t="s">
        <v>23</v>
      </c>
      <c r="D917" s="82" t="s">
        <v>25</v>
      </c>
      <c r="E917" s="15" t="s">
        <v>481</v>
      </c>
      <c r="F917" s="15" t="s">
        <v>28</v>
      </c>
      <c r="G917" s="70">
        <f t="shared" si="235"/>
        <v>0</v>
      </c>
      <c r="H917" s="70">
        <f t="shared" si="235"/>
        <v>0</v>
      </c>
      <c r="I917" s="84">
        <f t="shared" si="235"/>
        <v>0</v>
      </c>
      <c r="J917" s="159"/>
      <c r="K917" s="179"/>
      <c r="L917" s="179"/>
      <c r="M917" s="179"/>
      <c r="N917" s="179"/>
      <c r="O917" s="179"/>
      <c r="P917" s="179"/>
      <c r="Q917" s="179"/>
      <c r="R917" s="179"/>
    </row>
    <row r="918" spans="1:18" s="3" customFormat="1" hidden="1" x14ac:dyDescent="0.2">
      <c r="A918" s="80" t="s">
        <v>29</v>
      </c>
      <c r="B918" s="133">
        <v>774</v>
      </c>
      <c r="C918" s="82" t="s">
        <v>23</v>
      </c>
      <c r="D918" s="82" t="s">
        <v>25</v>
      </c>
      <c r="E918" s="15" t="s">
        <v>481</v>
      </c>
      <c r="F918" s="15" t="s">
        <v>30</v>
      </c>
      <c r="G918" s="70"/>
      <c r="H918" s="70">
        <v>0</v>
      </c>
      <c r="I918" s="84">
        <v>0</v>
      </c>
      <c r="J918" s="159"/>
      <c r="K918" s="179"/>
      <c r="L918" s="179"/>
      <c r="M918" s="179"/>
      <c r="N918" s="179"/>
      <c r="O918" s="179"/>
      <c r="P918" s="179"/>
      <c r="Q918" s="179"/>
      <c r="R918" s="179"/>
    </row>
    <row r="919" spans="1:18" s="3" customFormat="1" ht="52.5" hidden="1" customHeight="1" x14ac:dyDescent="0.2">
      <c r="A919" s="80" t="s">
        <v>371</v>
      </c>
      <c r="B919" s="133">
        <v>774</v>
      </c>
      <c r="C919" s="82" t="s">
        <v>23</v>
      </c>
      <c r="D919" s="82" t="s">
        <v>25</v>
      </c>
      <c r="E919" s="15" t="s">
        <v>538</v>
      </c>
      <c r="F919" s="15"/>
      <c r="G919" s="70">
        <f t="shared" ref="G919:I920" si="236">G920</f>
        <v>0</v>
      </c>
      <c r="H919" s="70">
        <f t="shared" si="236"/>
        <v>0</v>
      </c>
      <c r="I919" s="84">
        <f t="shared" si="236"/>
        <v>0</v>
      </c>
      <c r="J919" s="159"/>
      <c r="K919" s="179"/>
      <c r="L919" s="179"/>
      <c r="M919" s="179"/>
      <c r="N919" s="179"/>
      <c r="O919" s="179"/>
      <c r="P919" s="179"/>
      <c r="Q919" s="179"/>
      <c r="R919" s="179"/>
    </row>
    <row r="920" spans="1:18" s="3" customFormat="1" ht="25.5" hidden="1" x14ac:dyDescent="0.2">
      <c r="A920" s="80" t="s">
        <v>27</v>
      </c>
      <c r="B920" s="133">
        <v>774</v>
      </c>
      <c r="C920" s="82" t="s">
        <v>23</v>
      </c>
      <c r="D920" s="82" t="s">
        <v>25</v>
      </c>
      <c r="E920" s="15" t="s">
        <v>538</v>
      </c>
      <c r="F920" s="15" t="s">
        <v>28</v>
      </c>
      <c r="G920" s="70">
        <f t="shared" si="236"/>
        <v>0</v>
      </c>
      <c r="H920" s="70">
        <f t="shared" si="236"/>
        <v>0</v>
      </c>
      <c r="I920" s="84">
        <f t="shared" si="236"/>
        <v>0</v>
      </c>
      <c r="J920" s="159"/>
      <c r="K920" s="179"/>
      <c r="L920" s="179"/>
      <c r="M920" s="179"/>
      <c r="N920" s="179"/>
      <c r="O920" s="179"/>
      <c r="P920" s="179"/>
      <c r="Q920" s="179"/>
      <c r="R920" s="179"/>
    </row>
    <row r="921" spans="1:18" s="3" customFormat="1" hidden="1" x14ac:dyDescent="0.2">
      <c r="A921" s="80" t="s">
        <v>29</v>
      </c>
      <c r="B921" s="133">
        <v>774</v>
      </c>
      <c r="C921" s="82" t="s">
        <v>23</v>
      </c>
      <c r="D921" s="82" t="s">
        <v>25</v>
      </c>
      <c r="E921" s="15" t="s">
        <v>538</v>
      </c>
      <c r="F921" s="15" t="s">
        <v>30</v>
      </c>
      <c r="G921" s="70"/>
      <c r="H921" s="70"/>
      <c r="I921" s="84"/>
      <c r="J921" s="159"/>
      <c r="K921" s="179"/>
      <c r="L921" s="179"/>
      <c r="M921" s="179"/>
      <c r="N921" s="179"/>
      <c r="O921" s="179"/>
      <c r="P921" s="179"/>
      <c r="Q921" s="179"/>
      <c r="R921" s="179"/>
    </row>
    <row r="922" spans="1:18" s="18" customFormat="1" ht="89.25" hidden="1" x14ac:dyDescent="0.2">
      <c r="A922" s="128" t="s">
        <v>685</v>
      </c>
      <c r="B922" s="82" t="s">
        <v>89</v>
      </c>
      <c r="C922" s="82" t="s">
        <v>23</v>
      </c>
      <c r="D922" s="82" t="s">
        <v>25</v>
      </c>
      <c r="E922" s="15" t="s">
        <v>684</v>
      </c>
      <c r="F922" s="15"/>
      <c r="G922" s="70">
        <f t="shared" ref="G922:I923" si="237">G923</f>
        <v>0</v>
      </c>
      <c r="H922" s="70">
        <f t="shared" si="237"/>
        <v>0</v>
      </c>
      <c r="I922" s="84">
        <f t="shared" si="237"/>
        <v>0</v>
      </c>
      <c r="J922" s="159"/>
      <c r="K922" s="180"/>
      <c r="L922" s="180"/>
      <c r="M922" s="180"/>
      <c r="N922" s="180"/>
      <c r="O922" s="180"/>
      <c r="P922" s="180"/>
      <c r="Q922" s="180"/>
      <c r="R922" s="180"/>
    </row>
    <row r="923" spans="1:18" s="18" customFormat="1" ht="25.5" hidden="1" x14ac:dyDescent="0.2">
      <c r="A923" s="80" t="s">
        <v>27</v>
      </c>
      <c r="B923" s="82" t="s">
        <v>89</v>
      </c>
      <c r="C923" s="82" t="s">
        <v>23</v>
      </c>
      <c r="D923" s="82" t="s">
        <v>25</v>
      </c>
      <c r="E923" s="15" t="s">
        <v>684</v>
      </c>
      <c r="F923" s="15" t="s">
        <v>28</v>
      </c>
      <c r="G923" s="70">
        <f t="shared" si="237"/>
        <v>0</v>
      </c>
      <c r="H923" s="70">
        <f t="shared" si="237"/>
        <v>0</v>
      </c>
      <c r="I923" s="84">
        <f t="shared" si="237"/>
        <v>0</v>
      </c>
      <c r="J923" s="159"/>
      <c r="K923" s="180"/>
      <c r="L923" s="180"/>
      <c r="M923" s="180"/>
      <c r="N923" s="180"/>
      <c r="O923" s="180"/>
      <c r="P923" s="180"/>
      <c r="Q923" s="180"/>
      <c r="R923" s="180"/>
    </row>
    <row r="924" spans="1:18" s="18" customFormat="1" hidden="1" x14ac:dyDescent="0.2">
      <c r="A924" s="80" t="s">
        <v>29</v>
      </c>
      <c r="B924" s="82" t="s">
        <v>89</v>
      </c>
      <c r="C924" s="82" t="s">
        <v>23</v>
      </c>
      <c r="D924" s="82" t="s">
        <v>25</v>
      </c>
      <c r="E924" s="15" t="s">
        <v>684</v>
      </c>
      <c r="F924" s="15" t="s">
        <v>30</v>
      </c>
      <c r="G924" s="70"/>
      <c r="H924" s="70"/>
      <c r="I924" s="84"/>
      <c r="J924" s="159"/>
      <c r="K924" s="180"/>
      <c r="L924" s="180"/>
      <c r="M924" s="180"/>
      <c r="N924" s="180"/>
      <c r="O924" s="180"/>
      <c r="P924" s="180"/>
      <c r="Q924" s="180"/>
      <c r="R924" s="180"/>
    </row>
    <row r="925" spans="1:18" s="18" customFormat="1" hidden="1" x14ac:dyDescent="0.2">
      <c r="A925" s="128"/>
      <c r="B925" s="82"/>
      <c r="C925" s="82" t="s">
        <v>23</v>
      </c>
      <c r="D925" s="82" t="s">
        <v>25</v>
      </c>
      <c r="E925" s="15"/>
      <c r="F925" s="15"/>
      <c r="G925" s="70"/>
      <c r="H925" s="70"/>
      <c r="I925" s="84"/>
      <c r="J925" s="159"/>
      <c r="K925" s="180"/>
      <c r="L925" s="180"/>
      <c r="M925" s="180"/>
      <c r="N925" s="180"/>
      <c r="O925" s="180"/>
      <c r="P925" s="180"/>
      <c r="Q925" s="180"/>
      <c r="R925" s="180"/>
    </row>
    <row r="926" spans="1:18" s="18" customFormat="1" hidden="1" x14ac:dyDescent="0.2">
      <c r="A926" s="80"/>
      <c r="B926" s="82"/>
      <c r="C926" s="82" t="s">
        <v>23</v>
      </c>
      <c r="D926" s="82" t="s">
        <v>25</v>
      </c>
      <c r="E926" s="15"/>
      <c r="F926" s="15"/>
      <c r="G926" s="70"/>
      <c r="H926" s="70"/>
      <c r="I926" s="84"/>
      <c r="J926" s="159"/>
      <c r="K926" s="180"/>
      <c r="L926" s="180"/>
      <c r="M926" s="180"/>
      <c r="N926" s="180"/>
      <c r="O926" s="180"/>
      <c r="P926" s="180"/>
      <c r="Q926" s="180"/>
      <c r="R926" s="180"/>
    </row>
    <row r="927" spans="1:18" s="18" customFormat="1" hidden="1" x14ac:dyDescent="0.2">
      <c r="A927" s="80"/>
      <c r="B927" s="82"/>
      <c r="C927" s="82" t="s">
        <v>23</v>
      </c>
      <c r="D927" s="82" t="s">
        <v>25</v>
      </c>
      <c r="E927" s="15"/>
      <c r="F927" s="15"/>
      <c r="G927" s="70"/>
      <c r="H927" s="70"/>
      <c r="I927" s="84"/>
      <c r="J927" s="159"/>
      <c r="K927" s="180"/>
      <c r="L927" s="180"/>
      <c r="M927" s="180"/>
      <c r="N927" s="180"/>
      <c r="O927" s="180"/>
      <c r="P927" s="180"/>
      <c r="Q927" s="180"/>
      <c r="R927" s="180"/>
    </row>
    <row r="928" spans="1:18" ht="54.75" hidden="1" customHeight="1" x14ac:dyDescent="0.2">
      <c r="A928" s="101" t="s">
        <v>571</v>
      </c>
      <c r="B928" s="82" t="s">
        <v>89</v>
      </c>
      <c r="C928" s="82" t="s">
        <v>23</v>
      </c>
      <c r="D928" s="82" t="s">
        <v>25</v>
      </c>
      <c r="E928" s="15" t="s">
        <v>570</v>
      </c>
      <c r="F928" s="15"/>
      <c r="G928" s="70">
        <f t="shared" ref="G928:I928" si="238">G929</f>
        <v>0</v>
      </c>
      <c r="H928" s="70">
        <f t="shared" si="238"/>
        <v>0</v>
      </c>
      <c r="I928" s="84">
        <f t="shared" si="238"/>
        <v>0</v>
      </c>
      <c r="J928" s="159"/>
    </row>
    <row r="929" spans="1:18" ht="25.5" hidden="1" x14ac:dyDescent="0.2">
      <c r="A929" s="80" t="s">
        <v>27</v>
      </c>
      <c r="B929" s="82" t="s">
        <v>89</v>
      </c>
      <c r="C929" s="82" t="s">
        <v>23</v>
      </c>
      <c r="D929" s="82" t="s">
        <v>25</v>
      </c>
      <c r="E929" s="82" t="s">
        <v>570</v>
      </c>
      <c r="F929" s="82" t="s">
        <v>28</v>
      </c>
      <c r="G929" s="70">
        <f>G930</f>
        <v>0</v>
      </c>
      <c r="H929" s="84">
        <f>H930</f>
        <v>0</v>
      </c>
      <c r="I929" s="84">
        <f>I930</f>
        <v>0</v>
      </c>
      <c r="J929" s="159"/>
    </row>
    <row r="930" spans="1:18" hidden="1" x14ac:dyDescent="0.2">
      <c r="A930" s="80" t="s">
        <v>29</v>
      </c>
      <c r="B930" s="82" t="s">
        <v>89</v>
      </c>
      <c r="C930" s="82" t="s">
        <v>23</v>
      </c>
      <c r="D930" s="82" t="s">
        <v>25</v>
      </c>
      <c r="E930" s="82" t="s">
        <v>570</v>
      </c>
      <c r="F930" s="82" t="s">
        <v>30</v>
      </c>
      <c r="G930" s="70">
        <v>0</v>
      </c>
      <c r="H930" s="84">
        <v>0</v>
      </c>
      <c r="I930" s="84">
        <v>0</v>
      </c>
      <c r="J930" s="159"/>
    </row>
    <row r="931" spans="1:18" s="3" customFormat="1" hidden="1" x14ac:dyDescent="0.2">
      <c r="A931" s="80" t="s">
        <v>788</v>
      </c>
      <c r="B931" s="133">
        <v>774</v>
      </c>
      <c r="C931" s="82" t="s">
        <v>23</v>
      </c>
      <c r="D931" s="82" t="s">
        <v>25</v>
      </c>
      <c r="E931" s="82" t="s">
        <v>828</v>
      </c>
      <c r="F931" s="82"/>
      <c r="G931" s="70">
        <f t="shared" ref="G931:I932" si="239">G932</f>
        <v>0</v>
      </c>
      <c r="H931" s="84">
        <f t="shared" si="239"/>
        <v>0</v>
      </c>
      <c r="I931" s="84">
        <f t="shared" si="239"/>
        <v>0</v>
      </c>
      <c r="J931" s="159"/>
      <c r="K931" s="179"/>
      <c r="L931" s="179"/>
      <c r="M931" s="179"/>
      <c r="N931" s="179"/>
      <c r="O931" s="179"/>
      <c r="P931" s="179"/>
      <c r="Q931" s="179"/>
      <c r="R931" s="179"/>
    </row>
    <row r="932" spans="1:18" s="3" customFormat="1" ht="25.5" hidden="1" x14ac:dyDescent="0.2">
      <c r="A932" s="80" t="s">
        <v>27</v>
      </c>
      <c r="B932" s="133">
        <v>774</v>
      </c>
      <c r="C932" s="82" t="s">
        <v>23</v>
      </c>
      <c r="D932" s="82" t="s">
        <v>25</v>
      </c>
      <c r="E932" s="82" t="s">
        <v>828</v>
      </c>
      <c r="F932" s="82" t="s">
        <v>28</v>
      </c>
      <c r="G932" s="70">
        <f t="shared" si="239"/>
        <v>0</v>
      </c>
      <c r="H932" s="84">
        <f t="shared" si="239"/>
        <v>0</v>
      </c>
      <c r="I932" s="84">
        <f t="shared" si="239"/>
        <v>0</v>
      </c>
      <c r="J932" s="159"/>
      <c r="K932" s="179"/>
      <c r="L932" s="179"/>
      <c r="M932" s="179"/>
      <c r="N932" s="179"/>
      <c r="O932" s="179"/>
      <c r="P932" s="179"/>
      <c r="Q932" s="179"/>
      <c r="R932" s="179"/>
    </row>
    <row r="933" spans="1:18" s="3" customFormat="1" hidden="1" x14ac:dyDescent="0.2">
      <c r="A933" s="80" t="s">
        <v>29</v>
      </c>
      <c r="B933" s="133">
        <v>774</v>
      </c>
      <c r="C933" s="82" t="s">
        <v>23</v>
      </c>
      <c r="D933" s="82" t="s">
        <v>25</v>
      </c>
      <c r="E933" s="82" t="s">
        <v>828</v>
      </c>
      <c r="F933" s="82" t="s">
        <v>30</v>
      </c>
      <c r="G933" s="70"/>
      <c r="H933" s="84"/>
      <c r="I933" s="84"/>
      <c r="J933" s="159"/>
      <c r="K933" s="179"/>
      <c r="L933" s="179"/>
      <c r="M933" s="179"/>
      <c r="N933" s="179"/>
      <c r="O933" s="179"/>
      <c r="P933" s="179"/>
      <c r="Q933" s="179"/>
      <c r="R933" s="179"/>
    </row>
    <row r="934" spans="1:18" ht="46.5" hidden="1" customHeight="1" x14ac:dyDescent="0.2">
      <c r="A934" s="80" t="s">
        <v>630</v>
      </c>
      <c r="B934" s="82" t="s">
        <v>89</v>
      </c>
      <c r="C934" s="82" t="s">
        <v>23</v>
      </c>
      <c r="D934" s="82" t="s">
        <v>25</v>
      </c>
      <c r="E934" s="82" t="s">
        <v>629</v>
      </c>
      <c r="F934" s="82"/>
      <c r="G934" s="70">
        <f t="shared" ref="G934:I934" si="240">G935</f>
        <v>0</v>
      </c>
      <c r="H934" s="84">
        <f t="shared" si="240"/>
        <v>0</v>
      </c>
      <c r="I934" s="84">
        <f t="shared" si="240"/>
        <v>0</v>
      </c>
      <c r="J934" s="159"/>
    </row>
    <row r="935" spans="1:18" ht="39.75" hidden="1" customHeight="1" x14ac:dyDescent="0.2">
      <c r="A935" s="80" t="s">
        <v>91</v>
      </c>
      <c r="B935" s="82" t="s">
        <v>89</v>
      </c>
      <c r="C935" s="82" t="s">
        <v>23</v>
      </c>
      <c r="D935" s="82" t="s">
        <v>25</v>
      </c>
      <c r="E935" s="82" t="s">
        <v>629</v>
      </c>
      <c r="F935" s="82" t="s">
        <v>28</v>
      </c>
      <c r="G935" s="70">
        <f>G936</f>
        <v>0</v>
      </c>
      <c r="H935" s="84">
        <f>H936</f>
        <v>0</v>
      </c>
      <c r="I935" s="84">
        <f>I936</f>
        <v>0</v>
      </c>
      <c r="J935" s="159"/>
    </row>
    <row r="936" spans="1:18" ht="46.5" hidden="1" customHeight="1" x14ac:dyDescent="0.2">
      <c r="A936" s="80" t="s">
        <v>377</v>
      </c>
      <c r="B936" s="82" t="s">
        <v>89</v>
      </c>
      <c r="C936" s="82" t="s">
        <v>23</v>
      </c>
      <c r="D936" s="82" t="s">
        <v>25</v>
      </c>
      <c r="E936" s="82" t="s">
        <v>629</v>
      </c>
      <c r="F936" s="82" t="s">
        <v>30</v>
      </c>
      <c r="G936" s="70"/>
      <c r="H936" s="84">
        <v>0</v>
      </c>
      <c r="I936" s="84">
        <v>0</v>
      </c>
      <c r="J936" s="159"/>
    </row>
    <row r="937" spans="1:18" ht="54" hidden="1" customHeight="1" x14ac:dyDescent="0.2">
      <c r="A937" s="80" t="s">
        <v>607</v>
      </c>
      <c r="B937" s="82" t="s">
        <v>89</v>
      </c>
      <c r="C937" s="82" t="s">
        <v>23</v>
      </c>
      <c r="D937" s="82" t="s">
        <v>25</v>
      </c>
      <c r="E937" s="82" t="s">
        <v>606</v>
      </c>
      <c r="F937" s="82"/>
      <c r="G937" s="70">
        <f t="shared" ref="G937:I937" si="241">G938</f>
        <v>0</v>
      </c>
      <c r="H937" s="84">
        <f t="shared" si="241"/>
        <v>0</v>
      </c>
      <c r="I937" s="84">
        <f t="shared" si="241"/>
        <v>0</v>
      </c>
      <c r="J937" s="159"/>
    </row>
    <row r="938" spans="1:18" ht="46.5" hidden="1" customHeight="1" x14ac:dyDescent="0.2">
      <c r="A938" s="80" t="s">
        <v>91</v>
      </c>
      <c r="B938" s="82" t="s">
        <v>89</v>
      </c>
      <c r="C938" s="82" t="s">
        <v>23</v>
      </c>
      <c r="D938" s="82" t="s">
        <v>25</v>
      </c>
      <c r="E938" s="82" t="s">
        <v>606</v>
      </c>
      <c r="F938" s="82" t="s">
        <v>316</v>
      </c>
      <c r="G938" s="70">
        <f>G939</f>
        <v>0</v>
      </c>
      <c r="H938" s="84">
        <f>H939</f>
        <v>0</v>
      </c>
      <c r="I938" s="84">
        <f>I939</f>
        <v>0</v>
      </c>
      <c r="J938" s="159"/>
    </row>
    <row r="939" spans="1:18" ht="52.5" hidden="1" customHeight="1" x14ac:dyDescent="0.2">
      <c r="A939" s="80" t="s">
        <v>377</v>
      </c>
      <c r="B939" s="82" t="s">
        <v>89</v>
      </c>
      <c r="C939" s="82" t="s">
        <v>23</v>
      </c>
      <c r="D939" s="82" t="s">
        <v>25</v>
      </c>
      <c r="E939" s="82" t="s">
        <v>606</v>
      </c>
      <c r="F939" s="82" t="s">
        <v>376</v>
      </c>
      <c r="G939" s="70"/>
      <c r="H939" s="84">
        <v>0</v>
      </c>
      <c r="I939" s="84">
        <v>0</v>
      </c>
      <c r="J939" s="159"/>
    </row>
    <row r="940" spans="1:18" ht="89.25" customHeight="1" x14ac:dyDescent="0.2">
      <c r="A940" s="101" t="s">
        <v>1450</v>
      </c>
      <c r="B940" s="82" t="s">
        <v>89</v>
      </c>
      <c r="C940" s="82" t="s">
        <v>23</v>
      </c>
      <c r="D940" s="82" t="s">
        <v>25</v>
      </c>
      <c r="E940" s="15" t="s">
        <v>1449</v>
      </c>
      <c r="F940" s="15"/>
      <c r="G940" s="70">
        <f t="shared" ref="G940:I940" si="242">G941</f>
        <v>37603375</v>
      </c>
      <c r="H940" s="70">
        <f t="shared" si="242"/>
        <v>30279350</v>
      </c>
      <c r="I940" s="84">
        <f t="shared" si="242"/>
        <v>30027030</v>
      </c>
      <c r="J940" s="159"/>
    </row>
    <row r="941" spans="1:18" ht="25.5" x14ac:dyDescent="0.2">
      <c r="A941" s="80" t="s">
        <v>27</v>
      </c>
      <c r="B941" s="82" t="s">
        <v>89</v>
      </c>
      <c r="C941" s="82" t="s">
        <v>23</v>
      </c>
      <c r="D941" s="82" t="s">
        <v>25</v>
      </c>
      <c r="E941" s="15" t="s">
        <v>1449</v>
      </c>
      <c r="F941" s="82" t="s">
        <v>28</v>
      </c>
      <c r="G941" s="70">
        <f>G942</f>
        <v>37603375</v>
      </c>
      <c r="H941" s="84">
        <f>H942</f>
        <v>30279350</v>
      </c>
      <c r="I941" s="84">
        <f>I942</f>
        <v>30027030</v>
      </c>
      <c r="J941" s="159"/>
    </row>
    <row r="942" spans="1:18" x14ac:dyDescent="0.2">
      <c r="A942" s="80" t="s">
        <v>29</v>
      </c>
      <c r="B942" s="82" t="s">
        <v>89</v>
      </c>
      <c r="C942" s="82" t="s">
        <v>23</v>
      </c>
      <c r="D942" s="82" t="s">
        <v>25</v>
      </c>
      <c r="E942" s="15" t="s">
        <v>1449</v>
      </c>
      <c r="F942" s="82" t="s">
        <v>30</v>
      </c>
      <c r="G942" s="70">
        <f>29900775+7702600</f>
        <v>37603375</v>
      </c>
      <c r="H942" s="84">
        <v>30279350</v>
      </c>
      <c r="I942" s="84">
        <v>30027030</v>
      </c>
      <c r="J942" s="159"/>
    </row>
    <row r="943" spans="1:18" ht="75" hidden="1" customHeight="1" x14ac:dyDescent="0.2">
      <c r="A943" s="101" t="s">
        <v>1264</v>
      </c>
      <c r="B943" s="82" t="s">
        <v>89</v>
      </c>
      <c r="C943" s="82" t="s">
        <v>23</v>
      </c>
      <c r="D943" s="82" t="s">
        <v>25</v>
      </c>
      <c r="E943" s="15" t="s">
        <v>1263</v>
      </c>
      <c r="F943" s="15"/>
      <c r="G943" s="70">
        <f t="shared" ref="G943:I943" si="243">G944</f>
        <v>0</v>
      </c>
      <c r="H943" s="70">
        <f t="shared" si="243"/>
        <v>0</v>
      </c>
      <c r="I943" s="84">
        <f t="shared" si="243"/>
        <v>0</v>
      </c>
      <c r="J943" s="159"/>
    </row>
    <row r="944" spans="1:18" ht="25.5" hidden="1" x14ac:dyDescent="0.2">
      <c r="A944" s="80" t="s">
        <v>27</v>
      </c>
      <c r="B944" s="82" t="s">
        <v>89</v>
      </c>
      <c r="C944" s="82" t="s">
        <v>23</v>
      </c>
      <c r="D944" s="82" t="s">
        <v>25</v>
      </c>
      <c r="E944" s="15" t="s">
        <v>1263</v>
      </c>
      <c r="F944" s="82" t="s">
        <v>28</v>
      </c>
      <c r="G944" s="70">
        <f>G945</f>
        <v>0</v>
      </c>
      <c r="H944" s="84">
        <f>H945</f>
        <v>0</v>
      </c>
      <c r="I944" s="84">
        <f>I945</f>
        <v>0</v>
      </c>
      <c r="J944" s="159"/>
    </row>
    <row r="945" spans="1:18" hidden="1" x14ac:dyDescent="0.2">
      <c r="A945" s="80" t="s">
        <v>29</v>
      </c>
      <c r="B945" s="82" t="s">
        <v>89</v>
      </c>
      <c r="C945" s="82" t="s">
        <v>23</v>
      </c>
      <c r="D945" s="82" t="s">
        <v>25</v>
      </c>
      <c r="E945" s="15" t="s">
        <v>1263</v>
      </c>
      <c r="F945" s="82" t="s">
        <v>30</v>
      </c>
      <c r="G945" s="70"/>
      <c r="H945" s="84"/>
      <c r="I945" s="84"/>
      <c r="J945" s="159"/>
    </row>
    <row r="946" spans="1:18" ht="25.5" x14ac:dyDescent="0.2">
      <c r="A946" s="80" t="s">
        <v>1069</v>
      </c>
      <c r="B946" s="14">
        <v>774</v>
      </c>
      <c r="C946" s="15" t="s">
        <v>23</v>
      </c>
      <c r="D946" s="15" t="s">
        <v>25</v>
      </c>
      <c r="E946" s="15" t="s">
        <v>200</v>
      </c>
      <c r="F946" s="15"/>
      <c r="G946" s="8">
        <f>G1061+G1007+G1013+G1016+G1019+G1022+G1025+G1064+G947+G984+G993+G996+G999+G1026+G1050+G987+G992+G1008+G950+G1047+G1053+G1056+G953+G1029+G1032+G1035+G1038+G1041+G1044+G1067+G1002+G1086+G1089+G1092+G1095+G1110+G1113+G1116+G1119+G1122+G1125+G1107+G1074+G1083+G1077+G1068+G1132+G1128+G1131+G1071+G978+G981+G972+G960+G963+G969+G956+G1096+G1099+G1102+G968</f>
        <v>52493300.019999996</v>
      </c>
      <c r="H946" s="8">
        <f t="shared" ref="H946:I946" si="244">H1061+H1007+H1013+H1016+H1019+H1022+H1025+H1064+H947+H984+H993+H996+H999+H1026+H1050+H987+H992+H1008+H950+H1047+H1053+H1056+H953+H1029+H1032+H1035+H1038+H1041+H1044+H1067+H1002+H1086+H1089+H1092+H1095+H1110+H1113+H1116+H1119+H1122+H1125+H1107+H1074+H1083+H1077+H1068+H1132+H1128+H1131+H1071+H978+H981+H972+H960+H963+H969</f>
        <v>20172228</v>
      </c>
      <c r="I946" s="8">
        <f t="shared" si="244"/>
        <v>87227673.590000004</v>
      </c>
      <c r="J946" s="160"/>
    </row>
    <row r="947" spans="1:18" ht="29.25" hidden="1" customHeight="1" x14ac:dyDescent="0.2">
      <c r="A947" s="80" t="s">
        <v>842</v>
      </c>
      <c r="B947" s="82" t="s">
        <v>89</v>
      </c>
      <c r="C947" s="82" t="s">
        <v>23</v>
      </c>
      <c r="D947" s="82" t="s">
        <v>25</v>
      </c>
      <c r="E947" s="82" t="s">
        <v>841</v>
      </c>
      <c r="F947" s="82"/>
      <c r="G947" s="70">
        <f t="shared" ref="G947:I954" si="245">G948</f>
        <v>0</v>
      </c>
      <c r="H947" s="84">
        <f t="shared" si="245"/>
        <v>0</v>
      </c>
      <c r="I947" s="84">
        <f t="shared" si="245"/>
        <v>0</v>
      </c>
      <c r="J947" s="159"/>
    </row>
    <row r="948" spans="1:18" ht="25.5" hidden="1" x14ac:dyDescent="0.2">
      <c r="A948" s="80" t="s">
        <v>27</v>
      </c>
      <c r="B948" s="82" t="s">
        <v>89</v>
      </c>
      <c r="C948" s="82" t="s">
        <v>23</v>
      </c>
      <c r="D948" s="82" t="s">
        <v>25</v>
      </c>
      <c r="E948" s="82" t="s">
        <v>841</v>
      </c>
      <c r="F948" s="82" t="s">
        <v>28</v>
      </c>
      <c r="G948" s="70">
        <f t="shared" si="245"/>
        <v>0</v>
      </c>
      <c r="H948" s="84">
        <f t="shared" si="245"/>
        <v>0</v>
      </c>
      <c r="I948" s="84">
        <f t="shared" si="245"/>
        <v>0</v>
      </c>
      <c r="J948" s="159"/>
    </row>
    <row r="949" spans="1:18" hidden="1" x14ac:dyDescent="0.2">
      <c r="A949" s="80" t="s">
        <v>29</v>
      </c>
      <c r="B949" s="82" t="s">
        <v>89</v>
      </c>
      <c r="C949" s="82" t="s">
        <v>23</v>
      </c>
      <c r="D949" s="82" t="s">
        <v>25</v>
      </c>
      <c r="E949" s="82" t="s">
        <v>841</v>
      </c>
      <c r="F949" s="82" t="s">
        <v>30</v>
      </c>
      <c r="G949" s="70"/>
      <c r="H949" s="84"/>
      <c r="I949" s="84"/>
      <c r="J949" s="159"/>
    </row>
    <row r="950" spans="1:18" ht="59.25" hidden="1" customHeight="1" x14ac:dyDescent="0.2">
      <c r="A950" s="80" t="s">
        <v>908</v>
      </c>
      <c r="B950" s="82" t="s">
        <v>89</v>
      </c>
      <c r="C950" s="82" t="s">
        <v>23</v>
      </c>
      <c r="D950" s="82" t="s">
        <v>25</v>
      </c>
      <c r="E950" s="82" t="s">
        <v>907</v>
      </c>
      <c r="F950" s="82"/>
      <c r="G950" s="70">
        <f t="shared" si="245"/>
        <v>0</v>
      </c>
      <c r="H950" s="84">
        <f t="shared" si="245"/>
        <v>0</v>
      </c>
      <c r="I950" s="84">
        <f t="shared" si="245"/>
        <v>0</v>
      </c>
      <c r="J950" s="159"/>
    </row>
    <row r="951" spans="1:18" ht="25.5" hidden="1" x14ac:dyDescent="0.2">
      <c r="A951" s="80" t="s">
        <v>27</v>
      </c>
      <c r="B951" s="82" t="s">
        <v>89</v>
      </c>
      <c r="C951" s="82" t="s">
        <v>23</v>
      </c>
      <c r="D951" s="82" t="s">
        <v>25</v>
      </c>
      <c r="E951" s="82" t="s">
        <v>907</v>
      </c>
      <c r="F951" s="82" t="s">
        <v>28</v>
      </c>
      <c r="G951" s="70">
        <f t="shared" si="245"/>
        <v>0</v>
      </c>
      <c r="H951" s="84">
        <f t="shared" si="245"/>
        <v>0</v>
      </c>
      <c r="I951" s="84">
        <f t="shared" si="245"/>
        <v>0</v>
      </c>
      <c r="J951" s="159"/>
    </row>
    <row r="952" spans="1:18" hidden="1" x14ac:dyDescent="0.2">
      <c r="A952" s="80" t="s">
        <v>29</v>
      </c>
      <c r="B952" s="82" t="s">
        <v>89</v>
      </c>
      <c r="C952" s="82" t="s">
        <v>23</v>
      </c>
      <c r="D952" s="82" t="s">
        <v>25</v>
      </c>
      <c r="E952" s="82" t="s">
        <v>907</v>
      </c>
      <c r="F952" s="82" t="s">
        <v>30</v>
      </c>
      <c r="G952" s="70"/>
      <c r="H952" s="84"/>
      <c r="I952" s="84"/>
      <c r="J952" s="159"/>
    </row>
    <row r="953" spans="1:18" ht="59.25" hidden="1" customHeight="1" x14ac:dyDescent="0.2">
      <c r="A953" s="80" t="s">
        <v>928</v>
      </c>
      <c r="B953" s="82" t="s">
        <v>89</v>
      </c>
      <c r="C953" s="82" t="s">
        <v>23</v>
      </c>
      <c r="D953" s="82" t="s">
        <v>25</v>
      </c>
      <c r="E953" s="82" t="s">
        <v>927</v>
      </c>
      <c r="F953" s="82"/>
      <c r="G953" s="70">
        <f t="shared" si="245"/>
        <v>0</v>
      </c>
      <c r="H953" s="84">
        <f t="shared" si="245"/>
        <v>0</v>
      </c>
      <c r="I953" s="84">
        <f t="shared" si="245"/>
        <v>0</v>
      </c>
      <c r="J953" s="159"/>
    </row>
    <row r="954" spans="1:18" ht="25.5" hidden="1" x14ac:dyDescent="0.2">
      <c r="A954" s="80" t="s">
        <v>27</v>
      </c>
      <c r="B954" s="82" t="s">
        <v>89</v>
      </c>
      <c r="C954" s="82" t="s">
        <v>23</v>
      </c>
      <c r="D954" s="82" t="s">
        <v>25</v>
      </c>
      <c r="E954" s="82" t="s">
        <v>927</v>
      </c>
      <c r="F954" s="82" t="s">
        <v>28</v>
      </c>
      <c r="G954" s="70">
        <f t="shared" si="245"/>
        <v>0</v>
      </c>
      <c r="H954" s="84">
        <f t="shared" si="245"/>
        <v>0</v>
      </c>
      <c r="I954" s="84">
        <f t="shared" si="245"/>
        <v>0</v>
      </c>
      <c r="J954" s="159"/>
    </row>
    <row r="955" spans="1:18" hidden="1" x14ac:dyDescent="0.2">
      <c r="A955" s="80" t="s">
        <v>29</v>
      </c>
      <c r="B955" s="82" t="s">
        <v>89</v>
      </c>
      <c r="C955" s="82" t="s">
        <v>23</v>
      </c>
      <c r="D955" s="82" t="s">
        <v>25</v>
      </c>
      <c r="E955" s="82" t="s">
        <v>927</v>
      </c>
      <c r="F955" s="82" t="s">
        <v>30</v>
      </c>
      <c r="G955" s="70"/>
      <c r="H955" s="84"/>
      <c r="I955" s="84"/>
      <c r="J955" s="159"/>
    </row>
    <row r="956" spans="1:18" s="18" customFormat="1" x14ac:dyDescent="0.2">
      <c r="A956" s="80" t="s">
        <v>1183</v>
      </c>
      <c r="B956" s="82" t="s">
        <v>89</v>
      </c>
      <c r="C956" s="82" t="s">
        <v>23</v>
      </c>
      <c r="D956" s="82" t="s">
        <v>25</v>
      </c>
      <c r="E956" s="82" t="s">
        <v>1151</v>
      </c>
      <c r="F956" s="82"/>
      <c r="G956" s="84">
        <f>G957</f>
        <v>2774979.58</v>
      </c>
      <c r="H956" s="84">
        <f t="shared" ref="H956" si="246">H957</f>
        <v>0</v>
      </c>
      <c r="I956" s="84">
        <f t="shared" ref="I956" si="247">I957</f>
        <v>0</v>
      </c>
      <c r="J956" s="159"/>
      <c r="K956" s="180"/>
      <c r="L956" s="180"/>
      <c r="M956" s="180"/>
      <c r="N956" s="180"/>
      <c r="O956" s="180"/>
      <c r="P956" s="180"/>
      <c r="Q956" s="180"/>
      <c r="R956" s="180"/>
    </row>
    <row r="957" spans="1:18" ht="109.5" customHeight="1" x14ac:dyDescent="0.2">
      <c r="A957" s="298" t="s">
        <v>1572</v>
      </c>
      <c r="B957" s="82" t="s">
        <v>89</v>
      </c>
      <c r="C957" s="82" t="s">
        <v>23</v>
      </c>
      <c r="D957" s="82" t="s">
        <v>25</v>
      </c>
      <c r="E957" s="82" t="s">
        <v>1561</v>
      </c>
      <c r="F957" s="82"/>
      <c r="G957" s="84">
        <f t="shared" ref="G957:I958" si="248">G958</f>
        <v>2774979.58</v>
      </c>
      <c r="H957" s="84">
        <f t="shared" si="248"/>
        <v>0</v>
      </c>
      <c r="I957" s="84">
        <f t="shared" si="248"/>
        <v>0</v>
      </c>
      <c r="J957" s="159"/>
      <c r="K957" s="159"/>
      <c r="L957" s="159"/>
      <c r="Q957" s="189"/>
    </row>
    <row r="958" spans="1:18" s="18" customFormat="1" ht="25.5" x14ac:dyDescent="0.2">
      <c r="A958" s="80" t="s">
        <v>27</v>
      </c>
      <c r="B958" s="82" t="s">
        <v>89</v>
      </c>
      <c r="C958" s="82" t="s">
        <v>23</v>
      </c>
      <c r="D958" s="82" t="s">
        <v>25</v>
      </c>
      <c r="E958" s="82" t="s">
        <v>1561</v>
      </c>
      <c r="F958" s="82" t="s">
        <v>28</v>
      </c>
      <c r="G958" s="84">
        <f t="shared" si="248"/>
        <v>2774979.58</v>
      </c>
      <c r="H958" s="84">
        <f t="shared" si="248"/>
        <v>0</v>
      </c>
      <c r="I958" s="84">
        <f t="shared" si="248"/>
        <v>0</v>
      </c>
      <c r="J958" s="159"/>
      <c r="K958" s="180"/>
      <c r="L958" s="180"/>
      <c r="M958" s="193"/>
      <c r="N958" s="193"/>
      <c r="O958" s="180"/>
      <c r="P958" s="180"/>
      <c r="Q958" s="193"/>
      <c r="R958" s="180"/>
    </row>
    <row r="959" spans="1:18" s="18" customFormat="1" x14ac:dyDescent="0.2">
      <c r="A959" s="80" t="s">
        <v>29</v>
      </c>
      <c r="B959" s="82" t="s">
        <v>89</v>
      </c>
      <c r="C959" s="82" t="s">
        <v>23</v>
      </c>
      <c r="D959" s="82" t="s">
        <v>25</v>
      </c>
      <c r="E959" s="82" t="s">
        <v>1561</v>
      </c>
      <c r="F959" s="82" t="s">
        <v>30</v>
      </c>
      <c r="G959" s="70">
        <v>2774979.58</v>
      </c>
      <c r="H959" s="84"/>
      <c r="I959" s="84"/>
      <c r="J959" s="159"/>
      <c r="K959" s="180"/>
      <c r="L959" s="180"/>
      <c r="M959" s="180"/>
      <c r="N959" s="180"/>
      <c r="O959" s="180"/>
      <c r="P959" s="180"/>
      <c r="Q959" s="180"/>
      <c r="R959" s="180"/>
    </row>
    <row r="960" spans="1:18" s="3" customFormat="1" ht="51" x14ac:dyDescent="0.2">
      <c r="A960" s="80" t="s">
        <v>1186</v>
      </c>
      <c r="B960" s="133">
        <v>774</v>
      </c>
      <c r="C960" s="82" t="s">
        <v>23</v>
      </c>
      <c r="D960" s="82" t="s">
        <v>25</v>
      </c>
      <c r="E960" s="82" t="s">
        <v>1187</v>
      </c>
      <c r="F960" s="82"/>
      <c r="G960" s="84">
        <f t="shared" ref="G960:I961" si="249">G961</f>
        <v>3287474.42</v>
      </c>
      <c r="H960" s="84">
        <f t="shared" si="249"/>
        <v>3287474.42</v>
      </c>
      <c r="I960" s="84">
        <f t="shared" si="249"/>
        <v>3287474.42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25.5" x14ac:dyDescent="0.2">
      <c r="A961" s="80" t="s">
        <v>27</v>
      </c>
      <c r="B961" s="133">
        <v>774</v>
      </c>
      <c r="C961" s="82" t="s">
        <v>23</v>
      </c>
      <c r="D961" s="82" t="s">
        <v>25</v>
      </c>
      <c r="E961" s="82" t="s">
        <v>1187</v>
      </c>
      <c r="F961" s="82" t="s">
        <v>28</v>
      </c>
      <c r="G961" s="84">
        <f t="shared" si="249"/>
        <v>3287474.42</v>
      </c>
      <c r="H961" s="84">
        <f t="shared" si="249"/>
        <v>3287474.42</v>
      </c>
      <c r="I961" s="84">
        <f t="shared" si="249"/>
        <v>3287474.42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x14ac:dyDescent="0.2">
      <c r="A962" s="80" t="s">
        <v>29</v>
      </c>
      <c r="B962" s="133">
        <v>774</v>
      </c>
      <c r="C962" s="82" t="s">
        <v>23</v>
      </c>
      <c r="D962" s="82" t="s">
        <v>25</v>
      </c>
      <c r="E962" s="82" t="s">
        <v>1187</v>
      </c>
      <c r="F962" s="82" t="s">
        <v>30</v>
      </c>
      <c r="G962" s="84">
        <v>3287474.42</v>
      </c>
      <c r="H962" s="84">
        <v>3287474.42</v>
      </c>
      <c r="I962" s="84">
        <v>3287474.42</v>
      </c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135" customFormat="1" x14ac:dyDescent="0.2">
      <c r="A963" s="80" t="s">
        <v>785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/>
      <c r="G963" s="84">
        <f t="shared" ref="G963:I970" si="250">G964</f>
        <v>595000</v>
      </c>
      <c r="H963" s="84">
        <f t="shared" si="250"/>
        <v>0</v>
      </c>
      <c r="I963" s="84">
        <f t="shared" si="250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135" customFormat="1" ht="25.5" x14ac:dyDescent="0.2">
      <c r="A964" s="80" t="s">
        <v>27</v>
      </c>
      <c r="B964" s="133">
        <v>774</v>
      </c>
      <c r="C964" s="82" t="s">
        <v>23</v>
      </c>
      <c r="D964" s="82" t="s">
        <v>25</v>
      </c>
      <c r="E964" s="82" t="s">
        <v>784</v>
      </c>
      <c r="F964" s="82" t="s">
        <v>28</v>
      </c>
      <c r="G964" s="84">
        <f t="shared" si="250"/>
        <v>595000</v>
      </c>
      <c r="H964" s="84">
        <f t="shared" si="250"/>
        <v>0</v>
      </c>
      <c r="I964" s="84">
        <f t="shared" si="250"/>
        <v>0</v>
      </c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135" customFormat="1" x14ac:dyDescent="0.2">
      <c r="A965" s="80" t="s">
        <v>29</v>
      </c>
      <c r="B965" s="133">
        <v>774</v>
      </c>
      <c r="C965" s="82" t="s">
        <v>23</v>
      </c>
      <c r="D965" s="82" t="s">
        <v>25</v>
      </c>
      <c r="E965" s="82" t="s">
        <v>784</v>
      </c>
      <c r="F965" s="82" t="s">
        <v>30</v>
      </c>
      <c r="G965" s="84">
        <f>265000+330000</f>
        <v>595000</v>
      </c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135" customFormat="1" ht="38.25" x14ac:dyDescent="0.2">
      <c r="A966" s="80" t="s">
        <v>1623</v>
      </c>
      <c r="B966" s="133">
        <v>774</v>
      </c>
      <c r="C966" s="82" t="s">
        <v>23</v>
      </c>
      <c r="D966" s="82" t="s">
        <v>25</v>
      </c>
      <c r="E966" s="82" t="s">
        <v>786</v>
      </c>
      <c r="F966" s="82"/>
      <c r="G966" s="84">
        <f>G967</f>
        <v>142680.16</v>
      </c>
      <c r="H966" s="84"/>
      <c r="I966" s="84"/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135" customFormat="1" ht="25.5" x14ac:dyDescent="0.2">
      <c r="A967" s="80" t="s">
        <v>27</v>
      </c>
      <c r="B967" s="133">
        <v>774</v>
      </c>
      <c r="C967" s="82" t="s">
        <v>23</v>
      </c>
      <c r="D967" s="82" t="s">
        <v>25</v>
      </c>
      <c r="E967" s="82" t="s">
        <v>786</v>
      </c>
      <c r="F967" s="82" t="s">
        <v>28</v>
      </c>
      <c r="G967" s="84">
        <f>G968</f>
        <v>142680.16</v>
      </c>
      <c r="H967" s="84"/>
      <c r="I967" s="84"/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135" customFormat="1" x14ac:dyDescent="0.2">
      <c r="A968" s="80" t="s">
        <v>29</v>
      </c>
      <c r="B968" s="133">
        <v>774</v>
      </c>
      <c r="C968" s="82" t="s">
        <v>23</v>
      </c>
      <c r="D968" s="82" t="s">
        <v>25</v>
      </c>
      <c r="E968" s="82" t="s">
        <v>786</v>
      </c>
      <c r="F968" s="82" t="s">
        <v>30</v>
      </c>
      <c r="G968" s="84">
        <v>142680.16</v>
      </c>
      <c r="H968" s="84"/>
      <c r="I968" s="84"/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135" customFormat="1" ht="102" x14ac:dyDescent="0.2">
      <c r="A969" s="80" t="s">
        <v>1555</v>
      </c>
      <c r="B969" s="133">
        <v>774</v>
      </c>
      <c r="C969" s="82" t="s">
        <v>23</v>
      </c>
      <c r="D969" s="82" t="s">
        <v>25</v>
      </c>
      <c r="E969" s="82" t="s">
        <v>1552</v>
      </c>
      <c r="F969" s="82"/>
      <c r="G969" s="84">
        <f t="shared" si="250"/>
        <v>369864.08</v>
      </c>
      <c r="H969" s="84">
        <f t="shared" si="250"/>
        <v>0</v>
      </c>
      <c r="I969" s="84">
        <f t="shared" si="250"/>
        <v>1497771.17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5.5" x14ac:dyDescent="0.2">
      <c r="A970" s="80" t="s">
        <v>27</v>
      </c>
      <c r="B970" s="133">
        <v>774</v>
      </c>
      <c r="C970" s="82" t="s">
        <v>23</v>
      </c>
      <c r="D970" s="82" t="s">
        <v>25</v>
      </c>
      <c r="E970" s="82" t="s">
        <v>1552</v>
      </c>
      <c r="F970" s="82" t="s">
        <v>28</v>
      </c>
      <c r="G970" s="84">
        <f t="shared" si="250"/>
        <v>369864.08</v>
      </c>
      <c r="H970" s="84">
        <f t="shared" si="250"/>
        <v>0</v>
      </c>
      <c r="I970" s="84">
        <f t="shared" si="250"/>
        <v>1497771.17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x14ac:dyDescent="0.2">
      <c r="A971" s="80" t="s">
        <v>29</v>
      </c>
      <c r="B971" s="133">
        <v>774</v>
      </c>
      <c r="C971" s="82" t="s">
        <v>23</v>
      </c>
      <c r="D971" s="82" t="s">
        <v>25</v>
      </c>
      <c r="E971" s="82" t="s">
        <v>1552</v>
      </c>
      <c r="F971" s="82" t="s">
        <v>30</v>
      </c>
      <c r="G971" s="84">
        <v>369864.08</v>
      </c>
      <c r="H971" s="84"/>
      <c r="I971" s="84">
        <v>1497771.17</v>
      </c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25.5" x14ac:dyDescent="0.2">
      <c r="A972" s="80" t="s">
        <v>1472</v>
      </c>
      <c r="B972" s="133">
        <v>774</v>
      </c>
      <c r="C972" s="82" t="s">
        <v>23</v>
      </c>
      <c r="D972" s="82" t="s">
        <v>25</v>
      </c>
      <c r="E972" s="82" t="s">
        <v>1500</v>
      </c>
      <c r="F972" s="82"/>
      <c r="G972" s="84">
        <f t="shared" ref="G972:I973" si="251">G973</f>
        <v>150000</v>
      </c>
      <c r="H972" s="84">
        <f t="shared" si="251"/>
        <v>0</v>
      </c>
      <c r="I972" s="84">
        <f t="shared" si="251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5.5" x14ac:dyDescent="0.2">
      <c r="A973" s="80" t="s">
        <v>27</v>
      </c>
      <c r="B973" s="133">
        <v>774</v>
      </c>
      <c r="C973" s="82" t="s">
        <v>23</v>
      </c>
      <c r="D973" s="82" t="s">
        <v>25</v>
      </c>
      <c r="E973" s="82" t="s">
        <v>1500</v>
      </c>
      <c r="F973" s="82" t="s">
        <v>28</v>
      </c>
      <c r="G973" s="84">
        <f t="shared" si="251"/>
        <v>150000</v>
      </c>
      <c r="H973" s="84">
        <f t="shared" si="251"/>
        <v>0</v>
      </c>
      <c r="I973" s="84">
        <f t="shared" si="251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x14ac:dyDescent="0.2">
      <c r="A974" s="80" t="s">
        <v>29</v>
      </c>
      <c r="B974" s="133">
        <v>774</v>
      </c>
      <c r="C974" s="82" t="s">
        <v>23</v>
      </c>
      <c r="D974" s="82" t="s">
        <v>25</v>
      </c>
      <c r="E974" s="82" t="s">
        <v>1500</v>
      </c>
      <c r="F974" s="82" t="s">
        <v>30</v>
      </c>
      <c r="G974" s="84">
        <v>150000</v>
      </c>
      <c r="H974" s="84"/>
      <c r="I974" s="84"/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5.5" hidden="1" x14ac:dyDescent="0.2">
      <c r="A975" s="80" t="s">
        <v>884</v>
      </c>
      <c r="B975" s="133">
        <v>774</v>
      </c>
      <c r="C975" s="82" t="s">
        <v>23</v>
      </c>
      <c r="D975" s="82" t="s">
        <v>25</v>
      </c>
      <c r="E975" s="82" t="s">
        <v>1471</v>
      </c>
      <c r="F975" s="82"/>
      <c r="G975" s="84">
        <f t="shared" ref="G975:I976" si="252">G976</f>
        <v>0</v>
      </c>
      <c r="H975" s="84">
        <f t="shared" si="252"/>
        <v>0</v>
      </c>
      <c r="I975" s="70">
        <f t="shared" si="252"/>
        <v>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25.5" hidden="1" x14ac:dyDescent="0.2">
      <c r="A976" s="80" t="s">
        <v>27</v>
      </c>
      <c r="B976" s="133">
        <v>774</v>
      </c>
      <c r="C976" s="82" t="s">
        <v>23</v>
      </c>
      <c r="D976" s="82" t="s">
        <v>25</v>
      </c>
      <c r="E976" s="82" t="s">
        <v>1471</v>
      </c>
      <c r="F976" s="82" t="s">
        <v>28</v>
      </c>
      <c r="G976" s="84">
        <f t="shared" si="252"/>
        <v>0</v>
      </c>
      <c r="H976" s="84">
        <f t="shared" si="252"/>
        <v>0</v>
      </c>
      <c r="I976" s="84">
        <f t="shared" si="252"/>
        <v>0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hidden="1" x14ac:dyDescent="0.2">
      <c r="A977" s="80" t="s">
        <v>29</v>
      </c>
      <c r="B977" s="133">
        <v>774</v>
      </c>
      <c r="C977" s="82" t="s">
        <v>23</v>
      </c>
      <c r="D977" s="82" t="s">
        <v>25</v>
      </c>
      <c r="E977" s="82" t="s">
        <v>1471</v>
      </c>
      <c r="F977" s="82" t="s">
        <v>30</v>
      </c>
      <c r="G977" s="84"/>
      <c r="H977" s="84"/>
      <c r="I977" s="84"/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54.75" customHeight="1" x14ac:dyDescent="0.2">
      <c r="A978" s="80" t="s">
        <v>1137</v>
      </c>
      <c r="B978" s="133">
        <v>774</v>
      </c>
      <c r="C978" s="82" t="s">
        <v>23</v>
      </c>
      <c r="D978" s="82" t="s">
        <v>25</v>
      </c>
      <c r="E978" s="82" t="s">
        <v>1136</v>
      </c>
      <c r="F978" s="82"/>
      <c r="G978" s="84">
        <f>G979</f>
        <v>0</v>
      </c>
      <c r="H978" s="84">
        <f t="shared" ref="H978:I979" si="253">H979</f>
        <v>0</v>
      </c>
      <c r="I978" s="84">
        <f t="shared" si="253"/>
        <v>79557674.420000002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39" customHeight="1" x14ac:dyDescent="0.2">
      <c r="A979" s="80" t="s">
        <v>27</v>
      </c>
      <c r="B979" s="133">
        <v>774</v>
      </c>
      <c r="C979" s="82" t="s">
        <v>23</v>
      </c>
      <c r="D979" s="82" t="s">
        <v>25</v>
      </c>
      <c r="E979" s="82" t="s">
        <v>1136</v>
      </c>
      <c r="F979" s="82" t="s">
        <v>28</v>
      </c>
      <c r="G979" s="70">
        <f>G980</f>
        <v>0</v>
      </c>
      <c r="H979" s="84">
        <f t="shared" si="253"/>
        <v>0</v>
      </c>
      <c r="I979" s="84">
        <f t="shared" si="253"/>
        <v>79557674.420000002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ht="13.5" customHeight="1" x14ac:dyDescent="0.2">
      <c r="A980" s="80" t="s">
        <v>29</v>
      </c>
      <c r="B980" s="133">
        <v>774</v>
      </c>
      <c r="C980" s="82" t="s">
        <v>23</v>
      </c>
      <c r="D980" s="82" t="s">
        <v>25</v>
      </c>
      <c r="E980" s="82" t="s">
        <v>1136</v>
      </c>
      <c r="F980" s="82" t="s">
        <v>30</v>
      </c>
      <c r="G980" s="70">
        <v>0</v>
      </c>
      <c r="H980" s="84">
        <v>0</v>
      </c>
      <c r="I980" s="84">
        <v>79557674.420000002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54.75" customHeight="1" x14ac:dyDescent="0.2">
      <c r="A981" s="80" t="s">
        <v>1455</v>
      </c>
      <c r="B981" s="133">
        <v>774</v>
      </c>
      <c r="C981" s="82" t="s">
        <v>23</v>
      </c>
      <c r="D981" s="82" t="s">
        <v>25</v>
      </c>
      <c r="E981" s="82" t="s">
        <v>1454</v>
      </c>
      <c r="F981" s="82"/>
      <c r="G981" s="70">
        <f>G982</f>
        <v>30575020.420000002</v>
      </c>
      <c r="H981" s="84">
        <f t="shared" ref="H981:I982" si="254">H982</f>
        <v>0</v>
      </c>
      <c r="I981" s="84">
        <f t="shared" si="254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39" customHeight="1" x14ac:dyDescent="0.2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1454</v>
      </c>
      <c r="F982" s="82" t="s">
        <v>28</v>
      </c>
      <c r="G982" s="70">
        <f>G983</f>
        <v>30575020.420000002</v>
      </c>
      <c r="H982" s="84">
        <f t="shared" si="254"/>
        <v>0</v>
      </c>
      <c r="I982" s="84">
        <f t="shared" si="254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13.5" customHeight="1" x14ac:dyDescent="0.2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1454</v>
      </c>
      <c r="F983" s="82" t="s">
        <v>30</v>
      </c>
      <c r="G983" s="70">
        <v>30575020.420000002</v>
      </c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39" customHeight="1" x14ac:dyDescent="0.2">
      <c r="A984" s="80" t="s">
        <v>727</v>
      </c>
      <c r="B984" s="133">
        <v>774</v>
      </c>
      <c r="C984" s="82" t="s">
        <v>23</v>
      </c>
      <c r="D984" s="82" t="s">
        <v>25</v>
      </c>
      <c r="E984" s="82" t="s">
        <v>396</v>
      </c>
      <c r="F984" s="82"/>
      <c r="G984" s="70">
        <f>G985</f>
        <v>2800000</v>
      </c>
      <c r="H984" s="84">
        <f t="shared" ref="H984:I984" si="255">H985</f>
        <v>2800000</v>
      </c>
      <c r="I984" s="84">
        <f t="shared" si="255"/>
        <v>2800000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39" customHeight="1" x14ac:dyDescent="0.2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396</v>
      </c>
      <c r="F985" s="82" t="s">
        <v>28</v>
      </c>
      <c r="G985" s="70">
        <f>G986</f>
        <v>2800000</v>
      </c>
      <c r="H985" s="84">
        <f t="shared" ref="H985:I985" si="256">H986</f>
        <v>2800000</v>
      </c>
      <c r="I985" s="84">
        <f t="shared" si="256"/>
        <v>2800000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13.5" customHeight="1" x14ac:dyDescent="0.2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396</v>
      </c>
      <c r="F986" s="82" t="s">
        <v>30</v>
      </c>
      <c r="G986" s="70">
        <v>2800000</v>
      </c>
      <c r="H986" s="84">
        <v>2800000</v>
      </c>
      <c r="I986" s="84">
        <v>2800000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38.25" hidden="1" x14ac:dyDescent="0.2">
      <c r="A987" s="80" t="s">
        <v>800</v>
      </c>
      <c r="B987" s="133">
        <v>774</v>
      </c>
      <c r="C987" s="82" t="s">
        <v>23</v>
      </c>
      <c r="D987" s="82" t="s">
        <v>25</v>
      </c>
      <c r="E987" s="82" t="s">
        <v>799</v>
      </c>
      <c r="F987" s="82"/>
      <c r="G987" s="70">
        <f>G988</f>
        <v>0</v>
      </c>
      <c r="H987" s="84">
        <f t="shared" ref="H987:I991" si="257">H988</f>
        <v>0</v>
      </c>
      <c r="I987" s="84">
        <f t="shared" si="257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33" hidden="1" customHeight="1" x14ac:dyDescent="0.2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799</v>
      </c>
      <c r="F988" s="82" t="s">
        <v>28</v>
      </c>
      <c r="G988" s="70">
        <f>G989</f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idden="1" x14ac:dyDescent="0.2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799</v>
      </c>
      <c r="F989" s="82" t="s">
        <v>30</v>
      </c>
      <c r="G989" s="70"/>
      <c r="H989" s="84"/>
      <c r="I989" s="84"/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38.25" hidden="1" x14ac:dyDescent="0.2">
      <c r="A990" s="80" t="s">
        <v>802</v>
      </c>
      <c r="B990" s="133">
        <v>774</v>
      </c>
      <c r="C990" s="82" t="s">
        <v>23</v>
      </c>
      <c r="D990" s="82" t="s">
        <v>25</v>
      </c>
      <c r="E990" s="82" t="s">
        <v>801</v>
      </c>
      <c r="F990" s="82"/>
      <c r="G990" s="70">
        <f>G991</f>
        <v>0</v>
      </c>
      <c r="H990" s="84">
        <f t="shared" si="257"/>
        <v>0</v>
      </c>
      <c r="I990" s="84">
        <f t="shared" si="257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33" hidden="1" customHeight="1" x14ac:dyDescent="0.2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801</v>
      </c>
      <c r="F991" s="82" t="s">
        <v>28</v>
      </c>
      <c r="G991" s="70">
        <f>G992</f>
        <v>0</v>
      </c>
      <c r="H991" s="84">
        <f t="shared" si="257"/>
        <v>0</v>
      </c>
      <c r="I991" s="84">
        <f t="shared" si="257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idden="1" x14ac:dyDescent="0.2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801</v>
      </c>
      <c r="F992" s="82" t="s">
        <v>30</v>
      </c>
      <c r="G992" s="70"/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38.25" hidden="1" x14ac:dyDescent="0.2">
      <c r="A993" s="80" t="s">
        <v>728</v>
      </c>
      <c r="B993" s="133">
        <v>774</v>
      </c>
      <c r="C993" s="82" t="s">
        <v>23</v>
      </c>
      <c r="D993" s="82" t="s">
        <v>25</v>
      </c>
      <c r="E993" s="82" t="s">
        <v>677</v>
      </c>
      <c r="F993" s="82"/>
      <c r="G993" s="70">
        <f t="shared" ref="G993:I1003" si="258">G994</f>
        <v>0</v>
      </c>
      <c r="H993" s="84">
        <f t="shared" si="258"/>
        <v>0</v>
      </c>
      <c r="I993" s="84">
        <f t="shared" si="258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25.5" hidden="1" x14ac:dyDescent="0.2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677</v>
      </c>
      <c r="F994" s="82" t="s">
        <v>28</v>
      </c>
      <c r="G994" s="70">
        <f t="shared" si="258"/>
        <v>0</v>
      </c>
      <c r="H994" s="84">
        <f t="shared" si="258"/>
        <v>0</v>
      </c>
      <c r="I994" s="84">
        <f t="shared" si="258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idden="1" x14ac:dyDescent="0.2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677</v>
      </c>
      <c r="F995" s="82" t="s">
        <v>30</v>
      </c>
      <c r="G995" s="70"/>
      <c r="H995" s="84"/>
      <c r="I995" s="84"/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idden="1" x14ac:dyDescent="0.2">
      <c r="A996" s="80" t="s">
        <v>785</v>
      </c>
      <c r="B996" s="133">
        <v>774</v>
      </c>
      <c r="C996" s="82" t="s">
        <v>23</v>
      </c>
      <c r="D996" s="82" t="s">
        <v>25</v>
      </c>
      <c r="E996" s="82" t="s">
        <v>784</v>
      </c>
      <c r="F996" s="82"/>
      <c r="G996" s="70">
        <f t="shared" si="258"/>
        <v>0</v>
      </c>
      <c r="H996" s="84">
        <f t="shared" si="258"/>
        <v>0</v>
      </c>
      <c r="I996" s="84">
        <f t="shared" si="258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25.5" hidden="1" x14ac:dyDescent="0.2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784</v>
      </c>
      <c r="F997" s="82" t="s">
        <v>28</v>
      </c>
      <c r="G997" s="70">
        <f t="shared" si="258"/>
        <v>0</v>
      </c>
      <c r="H997" s="84">
        <f t="shared" si="258"/>
        <v>0</v>
      </c>
      <c r="I997" s="84">
        <f t="shared" si="258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 x14ac:dyDescent="0.2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784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52.5" hidden="1" customHeight="1" x14ac:dyDescent="0.2">
      <c r="A999" s="80" t="s">
        <v>851</v>
      </c>
      <c r="B999" s="133">
        <v>774</v>
      </c>
      <c r="C999" s="82" t="s">
        <v>23</v>
      </c>
      <c r="D999" s="82" t="s">
        <v>25</v>
      </c>
      <c r="E999" s="82" t="s">
        <v>645</v>
      </c>
      <c r="F999" s="82"/>
      <c r="G999" s="70">
        <f t="shared" si="258"/>
        <v>0</v>
      </c>
      <c r="H999" s="84">
        <f t="shared" si="258"/>
        <v>0</v>
      </c>
      <c r="I999" s="84">
        <f t="shared" si="258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5.5" hidden="1" x14ac:dyDescent="0.2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645</v>
      </c>
      <c r="F1000" s="82" t="s">
        <v>28</v>
      </c>
      <c r="G1000" s="70">
        <f t="shared" si="258"/>
        <v>0</v>
      </c>
      <c r="H1000" s="84">
        <f t="shared" si="258"/>
        <v>0</v>
      </c>
      <c r="I1000" s="84">
        <f t="shared" si="258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 x14ac:dyDescent="0.2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645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25.5" hidden="1" customHeight="1" x14ac:dyDescent="0.2">
      <c r="A1002" s="80" t="s">
        <v>1092</v>
      </c>
      <c r="B1002" s="133">
        <v>774</v>
      </c>
      <c r="C1002" s="82" t="s">
        <v>23</v>
      </c>
      <c r="D1002" s="82" t="s">
        <v>25</v>
      </c>
      <c r="E1002" s="82" t="s">
        <v>1091</v>
      </c>
      <c r="F1002" s="82"/>
      <c r="G1002" s="70">
        <f t="shared" si="258"/>
        <v>0</v>
      </c>
      <c r="H1002" s="84">
        <f t="shared" si="258"/>
        <v>0</v>
      </c>
      <c r="I1002" s="84">
        <f t="shared" si="258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5.5" hidden="1" x14ac:dyDescent="0.2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1091</v>
      </c>
      <c r="F1003" s="82" t="s">
        <v>28</v>
      </c>
      <c r="G1003" s="70">
        <f t="shared" si="258"/>
        <v>0</v>
      </c>
      <c r="H1003" s="84">
        <f t="shared" si="258"/>
        <v>0</v>
      </c>
      <c r="I1003" s="84">
        <f t="shared" si="258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 x14ac:dyDescent="0.2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1091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25.5" x14ac:dyDescent="0.2">
      <c r="A1005" s="16" t="s">
        <v>885</v>
      </c>
      <c r="B1005" s="14">
        <v>774</v>
      </c>
      <c r="C1005" s="15" t="s">
        <v>23</v>
      </c>
      <c r="D1005" s="15" t="s">
        <v>25</v>
      </c>
      <c r="E1005" s="15" t="s">
        <v>201</v>
      </c>
      <c r="F1005" s="15"/>
      <c r="G1005" s="70">
        <f t="shared" ref="G1005:I1009" si="259">G1006</f>
        <v>2085000</v>
      </c>
      <c r="H1005" s="70">
        <f t="shared" si="259"/>
        <v>14000000</v>
      </c>
      <c r="I1005" s="70">
        <f t="shared" si="259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5.5" x14ac:dyDescent="0.2">
      <c r="A1006" s="16" t="s">
        <v>27</v>
      </c>
      <c r="B1006" s="14">
        <v>774</v>
      </c>
      <c r="C1006" s="15" t="s">
        <v>23</v>
      </c>
      <c r="D1006" s="15" t="s">
        <v>25</v>
      </c>
      <c r="E1006" s="15" t="s">
        <v>201</v>
      </c>
      <c r="F1006" s="15" t="s">
        <v>28</v>
      </c>
      <c r="G1006" s="70">
        <f t="shared" si="259"/>
        <v>2085000</v>
      </c>
      <c r="H1006" s="70">
        <f t="shared" si="259"/>
        <v>14000000</v>
      </c>
      <c r="I1006" s="70">
        <f t="shared" si="259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x14ac:dyDescent="0.2">
      <c r="A1007" s="16" t="s">
        <v>29</v>
      </c>
      <c r="B1007" s="14">
        <v>774</v>
      </c>
      <c r="C1007" s="15" t="s">
        <v>23</v>
      </c>
      <c r="D1007" s="15" t="s">
        <v>25</v>
      </c>
      <c r="E1007" s="15" t="s">
        <v>201</v>
      </c>
      <c r="F1007" s="15" t="s">
        <v>30</v>
      </c>
      <c r="G1007" s="70">
        <v>2085000</v>
      </c>
      <c r="H1007" s="70">
        <v>14000000</v>
      </c>
      <c r="I1007" s="70"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25.5" x14ac:dyDescent="0.2">
      <c r="A1008" s="16" t="s">
        <v>884</v>
      </c>
      <c r="B1008" s="14">
        <v>774</v>
      </c>
      <c r="C1008" s="15" t="s">
        <v>23</v>
      </c>
      <c r="D1008" s="15" t="s">
        <v>25</v>
      </c>
      <c r="E1008" s="15" t="s">
        <v>882</v>
      </c>
      <c r="F1008" s="15"/>
      <c r="G1008" s="70">
        <f t="shared" si="259"/>
        <v>483081.36</v>
      </c>
      <c r="H1008" s="70">
        <f t="shared" si="259"/>
        <v>84753.58</v>
      </c>
      <c r="I1008" s="70">
        <f t="shared" si="259"/>
        <v>84753.58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5.5" x14ac:dyDescent="0.2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882</v>
      </c>
      <c r="F1009" s="82" t="s">
        <v>28</v>
      </c>
      <c r="G1009" s="70">
        <f t="shared" si="259"/>
        <v>483081.36</v>
      </c>
      <c r="H1009" s="84">
        <f t="shared" si="259"/>
        <v>84753.58</v>
      </c>
      <c r="I1009" s="84">
        <f t="shared" si="259"/>
        <v>84753.58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x14ac:dyDescent="0.2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882</v>
      </c>
      <c r="F1010" s="82" t="s">
        <v>30</v>
      </c>
      <c r="G1010" s="70">
        <v>483081.36</v>
      </c>
      <c r="H1010" s="84">
        <v>84753.58</v>
      </c>
      <c r="I1010" s="84">
        <v>84753.58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25.5" hidden="1" x14ac:dyDescent="0.2">
      <c r="A1011" s="80" t="s">
        <v>270</v>
      </c>
      <c r="B1011" s="133">
        <v>774</v>
      </c>
      <c r="C1011" s="82" t="s">
        <v>23</v>
      </c>
      <c r="D1011" s="82" t="s">
        <v>25</v>
      </c>
      <c r="E1011" s="82" t="s">
        <v>269</v>
      </c>
      <c r="F1011" s="82"/>
      <c r="G1011" s="70">
        <f t="shared" ref="G1011:I1012" si="260">G1012</f>
        <v>0</v>
      </c>
      <c r="H1011" s="84">
        <f t="shared" si="260"/>
        <v>0</v>
      </c>
      <c r="I1011" s="84">
        <f t="shared" si="260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 x14ac:dyDescent="0.2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269</v>
      </c>
      <c r="F1012" s="82" t="s">
        <v>28</v>
      </c>
      <c r="G1012" s="70">
        <f t="shared" si="260"/>
        <v>0</v>
      </c>
      <c r="H1012" s="84">
        <f t="shared" si="260"/>
        <v>0</v>
      </c>
      <c r="I1012" s="84">
        <f t="shared" si="260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 x14ac:dyDescent="0.2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269</v>
      </c>
      <c r="F1013" s="82" t="s">
        <v>30</v>
      </c>
      <c r="G1013" s="70">
        <f>185245-185245</f>
        <v>0</v>
      </c>
      <c r="H1013" s="84">
        <v>0</v>
      </c>
      <c r="I1013" s="84"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33" hidden="1" customHeight="1" x14ac:dyDescent="0.2">
      <c r="A1014" s="80" t="s">
        <v>640</v>
      </c>
      <c r="B1014" s="133">
        <v>774</v>
      </c>
      <c r="C1014" s="82" t="s">
        <v>23</v>
      </c>
      <c r="D1014" s="82" t="s">
        <v>25</v>
      </c>
      <c r="E1014" s="82" t="s">
        <v>639</v>
      </c>
      <c r="F1014" s="82"/>
      <c r="G1014" s="70">
        <f t="shared" ref="G1014:I1021" si="261">G1015</f>
        <v>0</v>
      </c>
      <c r="H1014" s="84">
        <f t="shared" si="261"/>
        <v>0</v>
      </c>
      <c r="I1014" s="84">
        <f t="shared" si="261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 hidden="1" x14ac:dyDescent="0.2">
      <c r="A1015" s="80" t="s">
        <v>27</v>
      </c>
      <c r="B1015" s="133">
        <v>774</v>
      </c>
      <c r="C1015" s="82" t="s">
        <v>23</v>
      </c>
      <c r="D1015" s="82" t="s">
        <v>25</v>
      </c>
      <c r="E1015" s="82" t="s">
        <v>639</v>
      </c>
      <c r="F1015" s="82" t="s">
        <v>28</v>
      </c>
      <c r="G1015" s="70">
        <f t="shared" si="261"/>
        <v>0</v>
      </c>
      <c r="H1015" s="84">
        <f t="shared" si="261"/>
        <v>0</v>
      </c>
      <c r="I1015" s="84">
        <f t="shared" si="261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idden="1" x14ac:dyDescent="0.2">
      <c r="A1016" s="80" t="s">
        <v>29</v>
      </c>
      <c r="B1016" s="133">
        <v>774</v>
      </c>
      <c r="C1016" s="82" t="s">
        <v>23</v>
      </c>
      <c r="D1016" s="82" t="s">
        <v>25</v>
      </c>
      <c r="E1016" s="82" t="s">
        <v>639</v>
      </c>
      <c r="F1016" s="82" t="s">
        <v>30</v>
      </c>
      <c r="G1016" s="70"/>
      <c r="H1016" s="84"/>
      <c r="I1016" s="84"/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54.75" hidden="1" customHeight="1" x14ac:dyDescent="0.2">
      <c r="A1017" s="80" t="s">
        <v>655</v>
      </c>
      <c r="B1017" s="133">
        <v>774</v>
      </c>
      <c r="C1017" s="82" t="s">
        <v>23</v>
      </c>
      <c r="D1017" s="82" t="s">
        <v>25</v>
      </c>
      <c r="E1017" s="82" t="s">
        <v>643</v>
      </c>
      <c r="F1017" s="82"/>
      <c r="G1017" s="70">
        <f t="shared" si="261"/>
        <v>0</v>
      </c>
      <c r="H1017" s="84">
        <f t="shared" si="261"/>
        <v>0</v>
      </c>
      <c r="I1017" s="84">
        <f t="shared" si="261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5.5" hidden="1" x14ac:dyDescent="0.2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643</v>
      </c>
      <c r="F1018" s="82" t="s">
        <v>28</v>
      </c>
      <c r="G1018" s="70">
        <f t="shared" si="261"/>
        <v>0</v>
      </c>
      <c r="H1018" s="84">
        <f t="shared" si="261"/>
        <v>0</v>
      </c>
      <c r="I1018" s="84">
        <f t="shared" si="261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idden="1" x14ac:dyDescent="0.2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643</v>
      </c>
      <c r="F1019" s="82" t="s">
        <v>30</v>
      </c>
      <c r="G1019" s="70"/>
      <c r="H1019" s="84">
        <v>0</v>
      </c>
      <c r="I1019" s="84">
        <v>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65.25" hidden="1" customHeight="1" x14ac:dyDescent="0.2">
      <c r="A1020" s="80" t="s">
        <v>851</v>
      </c>
      <c r="B1020" s="133">
        <v>774</v>
      </c>
      <c r="C1020" s="82" t="s">
        <v>23</v>
      </c>
      <c r="D1020" s="82" t="s">
        <v>25</v>
      </c>
      <c r="E1020" s="82" t="s">
        <v>645</v>
      </c>
      <c r="F1020" s="82"/>
      <c r="G1020" s="70">
        <f t="shared" si="261"/>
        <v>0</v>
      </c>
      <c r="H1020" s="84">
        <f t="shared" si="261"/>
        <v>0</v>
      </c>
      <c r="I1020" s="84">
        <f t="shared" si="261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 hidden="1" x14ac:dyDescent="0.2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645</v>
      </c>
      <c r="F1021" s="82" t="s">
        <v>28</v>
      </c>
      <c r="G1021" s="70">
        <f t="shared" si="261"/>
        <v>0</v>
      </c>
      <c r="H1021" s="84">
        <f t="shared" si="261"/>
        <v>0</v>
      </c>
      <c r="I1021" s="84">
        <f t="shared" si="261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idden="1" x14ac:dyDescent="0.2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645</v>
      </c>
      <c r="F1022" s="82" t="s">
        <v>30</v>
      </c>
      <c r="G1022" s="70"/>
      <c r="H1022" s="84"/>
      <c r="I1022" s="84"/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38.25" hidden="1" customHeight="1" x14ac:dyDescent="0.2">
      <c r="A1023" s="80" t="s">
        <v>564</v>
      </c>
      <c r="B1023" s="133">
        <v>774</v>
      </c>
      <c r="C1023" s="82" t="s">
        <v>23</v>
      </c>
      <c r="D1023" s="82" t="s">
        <v>25</v>
      </c>
      <c r="E1023" s="82" t="s">
        <v>563</v>
      </c>
      <c r="F1023" s="82"/>
      <c r="G1023" s="70">
        <f t="shared" ref="G1023:I1024" si="262">G1024</f>
        <v>0</v>
      </c>
      <c r="H1023" s="84">
        <f t="shared" si="262"/>
        <v>0</v>
      </c>
      <c r="I1023" s="84">
        <f t="shared" si="262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5.5" hidden="1" customHeight="1" x14ac:dyDescent="0.2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563</v>
      </c>
      <c r="F1024" s="82" t="s">
        <v>28</v>
      </c>
      <c r="G1024" s="70">
        <f t="shared" si="262"/>
        <v>0</v>
      </c>
      <c r="H1024" s="84">
        <f t="shared" si="262"/>
        <v>0</v>
      </c>
      <c r="I1024" s="84">
        <f t="shared" si="262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12.75" hidden="1" customHeight="1" x14ac:dyDescent="0.2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563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t="49.5" hidden="1" customHeight="1" x14ac:dyDescent="0.2">
      <c r="A1026" s="80" t="s">
        <v>809</v>
      </c>
      <c r="B1026" s="133">
        <v>774</v>
      </c>
      <c r="C1026" s="82" t="s">
        <v>23</v>
      </c>
      <c r="D1026" s="82" t="s">
        <v>25</v>
      </c>
      <c r="E1026" s="82" t="s">
        <v>798</v>
      </c>
      <c r="F1026" s="82"/>
      <c r="G1026" s="70">
        <f t="shared" ref="G1026:I1057" si="263">G1027</f>
        <v>0</v>
      </c>
      <c r="H1026" s="84">
        <f t="shared" si="263"/>
        <v>0</v>
      </c>
      <c r="I1026" s="84">
        <f t="shared" si="263"/>
        <v>0</v>
      </c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t="25.5" hidden="1" x14ac:dyDescent="0.2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798</v>
      </c>
      <c r="F1027" s="82" t="s">
        <v>28</v>
      </c>
      <c r="G1027" s="70">
        <f t="shared" si="263"/>
        <v>0</v>
      </c>
      <c r="H1027" s="84">
        <f t="shared" si="263"/>
        <v>0</v>
      </c>
      <c r="I1027" s="84">
        <f t="shared" si="263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idden="1" x14ac:dyDescent="0.2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798</v>
      </c>
      <c r="F1028" s="82" t="s">
        <v>30</v>
      </c>
      <c r="G1028" s="70"/>
      <c r="H1028" s="84"/>
      <c r="I1028" s="84"/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135" customFormat="1" ht="61.5" hidden="1" customHeight="1" x14ac:dyDescent="0.2">
      <c r="A1029" s="80" t="s">
        <v>938</v>
      </c>
      <c r="B1029" s="133">
        <v>774</v>
      </c>
      <c r="C1029" s="82" t="s">
        <v>23</v>
      </c>
      <c r="D1029" s="82" t="s">
        <v>25</v>
      </c>
      <c r="E1029" s="82" t="s">
        <v>933</v>
      </c>
      <c r="F1029" s="82"/>
      <c r="G1029" s="70">
        <f t="shared" si="263"/>
        <v>0</v>
      </c>
      <c r="H1029" s="84">
        <f t="shared" si="263"/>
        <v>0</v>
      </c>
      <c r="I1029" s="84">
        <f t="shared" si="263"/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25.5" hidden="1" x14ac:dyDescent="0.2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933</v>
      </c>
      <c r="F1030" s="82" t="s">
        <v>28</v>
      </c>
      <c r="G1030" s="70">
        <f t="shared" si="263"/>
        <v>0</v>
      </c>
      <c r="H1030" s="84">
        <f t="shared" si="263"/>
        <v>0</v>
      </c>
      <c r="I1030" s="84">
        <f t="shared" si="263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idden="1" x14ac:dyDescent="0.2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933</v>
      </c>
      <c r="F1031" s="82" t="s">
        <v>30</v>
      </c>
      <c r="G1031" s="70"/>
      <c r="H1031" s="84"/>
      <c r="I1031" s="84"/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t="38.25" hidden="1" customHeight="1" x14ac:dyDescent="0.2">
      <c r="A1032" s="80" t="s">
        <v>954</v>
      </c>
      <c r="B1032" s="133">
        <v>774</v>
      </c>
      <c r="C1032" s="82" t="s">
        <v>23</v>
      </c>
      <c r="D1032" s="82" t="s">
        <v>25</v>
      </c>
      <c r="E1032" s="82" t="s">
        <v>934</v>
      </c>
      <c r="F1032" s="82"/>
      <c r="G1032" s="70">
        <f t="shared" si="263"/>
        <v>0</v>
      </c>
      <c r="H1032" s="84">
        <f t="shared" si="263"/>
        <v>0</v>
      </c>
      <c r="I1032" s="84">
        <f t="shared" si="263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5.5" hidden="1" x14ac:dyDescent="0.2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934</v>
      </c>
      <c r="F1033" s="82" t="s">
        <v>28</v>
      </c>
      <c r="G1033" s="70">
        <f t="shared" si="263"/>
        <v>0</v>
      </c>
      <c r="H1033" s="84">
        <f t="shared" si="263"/>
        <v>0</v>
      </c>
      <c r="I1033" s="84">
        <f t="shared" si="263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idden="1" x14ac:dyDescent="0.2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934</v>
      </c>
      <c r="F1034" s="82" t="s">
        <v>30</v>
      </c>
      <c r="G1034" s="70"/>
      <c r="H1034" s="84"/>
      <c r="I1034" s="84"/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36" hidden="1" customHeight="1" x14ac:dyDescent="0.2">
      <c r="A1035" s="80" t="s">
        <v>939</v>
      </c>
      <c r="B1035" s="133">
        <v>774</v>
      </c>
      <c r="C1035" s="82" t="s">
        <v>23</v>
      </c>
      <c r="D1035" s="82" t="s">
        <v>25</v>
      </c>
      <c r="E1035" s="82" t="s">
        <v>935</v>
      </c>
      <c r="F1035" s="82"/>
      <c r="G1035" s="70">
        <f t="shared" si="263"/>
        <v>0</v>
      </c>
      <c r="H1035" s="84">
        <f t="shared" si="263"/>
        <v>0</v>
      </c>
      <c r="I1035" s="84">
        <f t="shared" si="263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5.5" hidden="1" x14ac:dyDescent="0.2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935</v>
      </c>
      <c r="F1036" s="82" t="s">
        <v>28</v>
      </c>
      <c r="G1036" s="70">
        <f t="shared" si="263"/>
        <v>0</v>
      </c>
      <c r="H1036" s="84">
        <f t="shared" si="263"/>
        <v>0</v>
      </c>
      <c r="I1036" s="84">
        <f t="shared" si="263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 x14ac:dyDescent="0.2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935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t="49.5" hidden="1" customHeight="1" x14ac:dyDescent="0.2">
      <c r="A1038" s="80" t="s">
        <v>941</v>
      </c>
      <c r="B1038" s="133">
        <v>774</v>
      </c>
      <c r="C1038" s="82" t="s">
        <v>23</v>
      </c>
      <c r="D1038" s="82" t="s">
        <v>25</v>
      </c>
      <c r="E1038" s="82" t="s">
        <v>936</v>
      </c>
      <c r="F1038" s="82"/>
      <c r="G1038" s="70">
        <f t="shared" si="263"/>
        <v>0</v>
      </c>
      <c r="H1038" s="84">
        <f t="shared" si="263"/>
        <v>0</v>
      </c>
      <c r="I1038" s="84">
        <f t="shared" si="263"/>
        <v>0</v>
      </c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t="25.5" hidden="1" x14ac:dyDescent="0.2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936</v>
      </c>
      <c r="F1039" s="82" t="s">
        <v>28</v>
      </c>
      <c r="G1039" s="70">
        <f t="shared" si="263"/>
        <v>0</v>
      </c>
      <c r="H1039" s="84">
        <f t="shared" si="263"/>
        <v>0</v>
      </c>
      <c r="I1039" s="84">
        <f t="shared" si="263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idden="1" x14ac:dyDescent="0.2">
      <c r="A1040" s="80" t="s">
        <v>29</v>
      </c>
      <c r="B1040" s="133">
        <v>774</v>
      </c>
      <c r="C1040" s="82" t="s">
        <v>23</v>
      </c>
      <c r="D1040" s="82" t="s">
        <v>25</v>
      </c>
      <c r="E1040" s="82" t="s">
        <v>936</v>
      </c>
      <c r="F1040" s="82" t="s">
        <v>30</v>
      </c>
      <c r="G1040" s="70"/>
      <c r="H1040" s="84"/>
      <c r="I1040" s="84"/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t="49.5" hidden="1" customHeight="1" x14ac:dyDescent="0.2">
      <c r="A1041" s="80" t="s">
        <v>940</v>
      </c>
      <c r="B1041" s="133">
        <v>774</v>
      </c>
      <c r="C1041" s="82" t="s">
        <v>23</v>
      </c>
      <c r="D1041" s="82" t="s">
        <v>25</v>
      </c>
      <c r="E1041" s="82" t="s">
        <v>937</v>
      </c>
      <c r="F1041" s="82"/>
      <c r="G1041" s="70">
        <f t="shared" si="263"/>
        <v>0</v>
      </c>
      <c r="H1041" s="84">
        <f t="shared" si="263"/>
        <v>0</v>
      </c>
      <c r="I1041" s="84">
        <f t="shared" si="263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5.5" hidden="1" x14ac:dyDescent="0.2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937</v>
      </c>
      <c r="F1042" s="82" t="s">
        <v>28</v>
      </c>
      <c r="G1042" s="70">
        <f t="shared" si="263"/>
        <v>0</v>
      </c>
      <c r="H1042" s="84">
        <f t="shared" si="263"/>
        <v>0</v>
      </c>
      <c r="I1042" s="84">
        <f t="shared" si="263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t="23.25" hidden="1" customHeight="1" x14ac:dyDescent="0.2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937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35.25" hidden="1" customHeight="1" x14ac:dyDescent="0.2">
      <c r="A1044" s="80" t="s">
        <v>953</v>
      </c>
      <c r="B1044" s="133">
        <v>774</v>
      </c>
      <c r="C1044" s="82" t="s">
        <v>23</v>
      </c>
      <c r="D1044" s="82" t="s">
        <v>25</v>
      </c>
      <c r="E1044" s="82" t="s">
        <v>949</v>
      </c>
      <c r="F1044" s="82"/>
      <c r="G1044" s="70">
        <f t="shared" si="263"/>
        <v>0</v>
      </c>
      <c r="H1044" s="84">
        <f t="shared" si="263"/>
        <v>0</v>
      </c>
      <c r="I1044" s="84">
        <f t="shared" si="263"/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25.5" hidden="1" x14ac:dyDescent="0.2">
      <c r="A1045" s="80" t="s">
        <v>27</v>
      </c>
      <c r="B1045" s="133">
        <v>774</v>
      </c>
      <c r="C1045" s="82" t="s">
        <v>23</v>
      </c>
      <c r="D1045" s="82" t="s">
        <v>25</v>
      </c>
      <c r="E1045" s="82" t="s">
        <v>949</v>
      </c>
      <c r="F1045" s="82" t="s">
        <v>28</v>
      </c>
      <c r="G1045" s="70">
        <f t="shared" si="263"/>
        <v>0</v>
      </c>
      <c r="H1045" s="84">
        <f t="shared" si="263"/>
        <v>0</v>
      </c>
      <c r="I1045" s="84">
        <f t="shared" si="263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idden="1" x14ac:dyDescent="0.2">
      <c r="A1046" s="80" t="s">
        <v>29</v>
      </c>
      <c r="B1046" s="133">
        <v>774</v>
      </c>
      <c r="C1046" s="82" t="s">
        <v>23</v>
      </c>
      <c r="D1046" s="82" t="s">
        <v>25</v>
      </c>
      <c r="E1046" s="82" t="s">
        <v>949</v>
      </c>
      <c r="F1046" s="82" t="s">
        <v>30</v>
      </c>
      <c r="G1046" s="70"/>
      <c r="H1046" s="84"/>
      <c r="I1046" s="84"/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t="49.5" hidden="1" customHeight="1" x14ac:dyDescent="0.2">
      <c r="A1047" s="80" t="s">
        <v>910</v>
      </c>
      <c r="B1047" s="133">
        <v>774</v>
      </c>
      <c r="C1047" s="82" t="s">
        <v>23</v>
      </c>
      <c r="D1047" s="82" t="s">
        <v>25</v>
      </c>
      <c r="E1047" s="82" t="s">
        <v>909</v>
      </c>
      <c r="F1047" s="82"/>
      <c r="G1047" s="70">
        <f t="shared" si="263"/>
        <v>0</v>
      </c>
      <c r="H1047" s="84">
        <f t="shared" si="263"/>
        <v>0</v>
      </c>
      <c r="I1047" s="84">
        <f t="shared" si="263"/>
        <v>0</v>
      </c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25.5" hidden="1" x14ac:dyDescent="0.2">
      <c r="A1048" s="80" t="s">
        <v>27</v>
      </c>
      <c r="B1048" s="133">
        <v>774</v>
      </c>
      <c r="C1048" s="82" t="s">
        <v>23</v>
      </c>
      <c r="D1048" s="82" t="s">
        <v>25</v>
      </c>
      <c r="E1048" s="82" t="s">
        <v>909</v>
      </c>
      <c r="F1048" s="82" t="s">
        <v>28</v>
      </c>
      <c r="G1048" s="70">
        <f t="shared" si="263"/>
        <v>0</v>
      </c>
      <c r="H1048" s="84">
        <f t="shared" si="263"/>
        <v>0</v>
      </c>
      <c r="I1048" s="84">
        <f t="shared" si="263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idden="1" x14ac:dyDescent="0.2">
      <c r="A1049" s="80" t="s">
        <v>29</v>
      </c>
      <c r="B1049" s="133">
        <v>774</v>
      </c>
      <c r="C1049" s="82" t="s">
        <v>23</v>
      </c>
      <c r="D1049" s="82" t="s">
        <v>25</v>
      </c>
      <c r="E1049" s="82" t="s">
        <v>909</v>
      </c>
      <c r="F1049" s="82" t="s">
        <v>30</v>
      </c>
      <c r="G1049" s="70"/>
      <c r="H1049" s="84"/>
      <c r="I1049" s="84"/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t="49.5" hidden="1" customHeight="1" x14ac:dyDescent="0.2">
      <c r="A1050" s="80" t="s">
        <v>980</v>
      </c>
      <c r="B1050" s="133">
        <v>774</v>
      </c>
      <c r="C1050" s="82" t="s">
        <v>23</v>
      </c>
      <c r="D1050" s="82" t="s">
        <v>25</v>
      </c>
      <c r="E1050" s="82" t="s">
        <v>981</v>
      </c>
      <c r="F1050" s="82"/>
      <c r="G1050" s="70">
        <f t="shared" si="263"/>
        <v>0</v>
      </c>
      <c r="H1050" s="84">
        <f t="shared" si="263"/>
        <v>0</v>
      </c>
      <c r="I1050" s="84">
        <f t="shared" si="263"/>
        <v>0</v>
      </c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24.75" hidden="1" customHeight="1" x14ac:dyDescent="0.2">
      <c r="A1051" s="80" t="s">
        <v>27</v>
      </c>
      <c r="B1051" s="133">
        <v>774</v>
      </c>
      <c r="C1051" s="82" t="s">
        <v>23</v>
      </c>
      <c r="D1051" s="82" t="s">
        <v>25</v>
      </c>
      <c r="E1051" s="82" t="s">
        <v>981</v>
      </c>
      <c r="F1051" s="82" t="s">
        <v>28</v>
      </c>
      <c r="G1051" s="70">
        <f t="shared" si="263"/>
        <v>0</v>
      </c>
      <c r="H1051" s="84">
        <f t="shared" si="263"/>
        <v>0</v>
      </c>
      <c r="I1051" s="84">
        <f t="shared" si="263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idden="1" x14ac:dyDescent="0.2">
      <c r="A1052" s="80" t="s">
        <v>29</v>
      </c>
      <c r="B1052" s="133">
        <v>774</v>
      </c>
      <c r="C1052" s="82" t="s">
        <v>23</v>
      </c>
      <c r="D1052" s="82" t="s">
        <v>25</v>
      </c>
      <c r="E1052" s="82" t="s">
        <v>981</v>
      </c>
      <c r="F1052" s="82" t="s">
        <v>30</v>
      </c>
      <c r="G1052" s="70"/>
      <c r="H1052" s="84"/>
      <c r="I1052" s="84"/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t="49.5" hidden="1" customHeight="1" x14ac:dyDescent="0.2">
      <c r="A1053" s="80" t="s">
        <v>914</v>
      </c>
      <c r="B1053" s="133">
        <v>774</v>
      </c>
      <c r="C1053" s="82" t="s">
        <v>23</v>
      </c>
      <c r="D1053" s="82" t="s">
        <v>25</v>
      </c>
      <c r="E1053" s="82" t="s">
        <v>913</v>
      </c>
      <c r="F1053" s="82"/>
      <c r="G1053" s="70">
        <f t="shared" si="263"/>
        <v>0</v>
      </c>
      <c r="H1053" s="84">
        <f t="shared" si="263"/>
        <v>0</v>
      </c>
      <c r="I1053" s="84">
        <f t="shared" si="263"/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25.5" hidden="1" x14ac:dyDescent="0.2">
      <c r="A1054" s="80" t="s">
        <v>27</v>
      </c>
      <c r="B1054" s="133">
        <v>774</v>
      </c>
      <c r="C1054" s="82" t="s">
        <v>23</v>
      </c>
      <c r="D1054" s="82" t="s">
        <v>25</v>
      </c>
      <c r="E1054" s="82" t="s">
        <v>913</v>
      </c>
      <c r="F1054" s="82" t="s">
        <v>28</v>
      </c>
      <c r="G1054" s="70">
        <f t="shared" si="263"/>
        <v>0</v>
      </c>
      <c r="H1054" s="84">
        <f t="shared" si="263"/>
        <v>0</v>
      </c>
      <c r="I1054" s="84">
        <f t="shared" si="263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idden="1" x14ac:dyDescent="0.2">
      <c r="A1055" s="80" t="s">
        <v>29</v>
      </c>
      <c r="B1055" s="133">
        <v>774</v>
      </c>
      <c r="C1055" s="82" t="s">
        <v>23</v>
      </c>
      <c r="D1055" s="82" t="s">
        <v>25</v>
      </c>
      <c r="E1055" s="82" t="s">
        <v>913</v>
      </c>
      <c r="F1055" s="82" t="s">
        <v>30</v>
      </c>
      <c r="G1055" s="70"/>
      <c r="H1055" s="84"/>
      <c r="I1055" s="84"/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t="49.5" hidden="1" customHeight="1" x14ac:dyDescent="0.2">
      <c r="A1056" s="80" t="s">
        <v>918</v>
      </c>
      <c r="B1056" s="133">
        <v>774</v>
      </c>
      <c r="C1056" s="82" t="s">
        <v>23</v>
      </c>
      <c r="D1056" s="82" t="s">
        <v>25</v>
      </c>
      <c r="E1056" s="82" t="s">
        <v>917</v>
      </c>
      <c r="F1056" s="82"/>
      <c r="G1056" s="70">
        <f t="shared" si="263"/>
        <v>0</v>
      </c>
      <c r="H1056" s="84">
        <f t="shared" si="263"/>
        <v>0</v>
      </c>
      <c r="I1056" s="84">
        <f t="shared" si="263"/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25.5" hidden="1" x14ac:dyDescent="0.2">
      <c r="A1057" s="80" t="s">
        <v>27</v>
      </c>
      <c r="B1057" s="133">
        <v>774</v>
      </c>
      <c r="C1057" s="82" t="s">
        <v>23</v>
      </c>
      <c r="D1057" s="82" t="s">
        <v>25</v>
      </c>
      <c r="E1057" s="82" t="s">
        <v>917</v>
      </c>
      <c r="F1057" s="82" t="s">
        <v>28</v>
      </c>
      <c r="G1057" s="70">
        <f t="shared" si="263"/>
        <v>0</v>
      </c>
      <c r="H1057" s="84">
        <f t="shared" si="263"/>
        <v>0</v>
      </c>
      <c r="I1057" s="84">
        <f t="shared" si="263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idden="1" x14ac:dyDescent="0.2">
      <c r="A1058" s="80" t="s">
        <v>29</v>
      </c>
      <c r="B1058" s="133">
        <v>774</v>
      </c>
      <c r="C1058" s="82" t="s">
        <v>23</v>
      </c>
      <c r="D1058" s="82" t="s">
        <v>25</v>
      </c>
      <c r="E1058" s="82" t="s">
        <v>917</v>
      </c>
      <c r="F1058" s="82" t="s">
        <v>30</v>
      </c>
      <c r="G1058" s="70"/>
      <c r="H1058" s="84"/>
      <c r="I1058" s="84"/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ht="38.25" hidden="1" x14ac:dyDescent="0.2">
      <c r="A1059" s="80" t="s">
        <v>370</v>
      </c>
      <c r="B1059" s="133">
        <v>774</v>
      </c>
      <c r="C1059" s="82" t="s">
        <v>23</v>
      </c>
      <c r="D1059" s="82" t="s">
        <v>25</v>
      </c>
      <c r="E1059" s="82" t="s">
        <v>734</v>
      </c>
      <c r="F1059" s="82"/>
      <c r="G1059" s="8">
        <f>G1060</f>
        <v>0</v>
      </c>
      <c r="H1059" s="83">
        <f t="shared" ref="G1059:I1063" si="264">H1060</f>
        <v>0</v>
      </c>
      <c r="I1059" s="83">
        <f t="shared" si="264"/>
        <v>0</v>
      </c>
      <c r="J1059" s="160"/>
    </row>
    <row r="1060" spans="1:18" ht="25.5" hidden="1" x14ac:dyDescent="0.2">
      <c r="A1060" s="80" t="s">
        <v>27</v>
      </c>
      <c r="B1060" s="133">
        <v>774</v>
      </c>
      <c r="C1060" s="82" t="s">
        <v>23</v>
      </c>
      <c r="D1060" s="82" t="s">
        <v>25</v>
      </c>
      <c r="E1060" s="82" t="s">
        <v>734</v>
      </c>
      <c r="F1060" s="82" t="s">
        <v>28</v>
      </c>
      <c r="G1060" s="8">
        <f t="shared" si="264"/>
        <v>0</v>
      </c>
      <c r="H1060" s="83">
        <f t="shared" si="264"/>
        <v>0</v>
      </c>
      <c r="I1060" s="83">
        <f t="shared" si="264"/>
        <v>0</v>
      </c>
      <c r="J1060" s="160"/>
    </row>
    <row r="1061" spans="1:18" hidden="1" x14ac:dyDescent="0.2">
      <c r="A1061" s="80" t="s">
        <v>29</v>
      </c>
      <c r="B1061" s="133">
        <v>774</v>
      </c>
      <c r="C1061" s="82" t="s">
        <v>23</v>
      </c>
      <c r="D1061" s="82" t="s">
        <v>25</v>
      </c>
      <c r="E1061" s="82" t="s">
        <v>734</v>
      </c>
      <c r="F1061" s="82" t="s">
        <v>30</v>
      </c>
      <c r="G1061" s="8"/>
      <c r="H1061" s="83"/>
      <c r="I1061" s="83"/>
      <c r="J1061" s="160"/>
    </row>
    <row r="1062" spans="1:18" ht="25.5" hidden="1" x14ac:dyDescent="0.2">
      <c r="A1062" s="80" t="s">
        <v>830</v>
      </c>
      <c r="B1062" s="133">
        <v>774</v>
      </c>
      <c r="C1062" s="82" t="s">
        <v>23</v>
      </c>
      <c r="D1062" s="82" t="s">
        <v>25</v>
      </c>
      <c r="E1062" s="82" t="s">
        <v>829</v>
      </c>
      <c r="F1062" s="82"/>
      <c r="G1062" s="8">
        <f>G1063</f>
        <v>0</v>
      </c>
      <c r="H1062" s="83">
        <f t="shared" si="264"/>
        <v>0</v>
      </c>
      <c r="I1062" s="83">
        <f t="shared" si="264"/>
        <v>0</v>
      </c>
      <c r="J1062" s="160"/>
    </row>
    <row r="1063" spans="1:18" ht="25.5" hidden="1" x14ac:dyDescent="0.2">
      <c r="A1063" s="80" t="s">
        <v>27</v>
      </c>
      <c r="B1063" s="133">
        <v>774</v>
      </c>
      <c r="C1063" s="82" t="s">
        <v>23</v>
      </c>
      <c r="D1063" s="82" t="s">
        <v>25</v>
      </c>
      <c r="E1063" s="82" t="s">
        <v>829</v>
      </c>
      <c r="F1063" s="82" t="s">
        <v>28</v>
      </c>
      <c r="G1063" s="8">
        <f t="shared" si="264"/>
        <v>0</v>
      </c>
      <c r="H1063" s="83">
        <f t="shared" si="264"/>
        <v>0</v>
      </c>
      <c r="I1063" s="83">
        <f t="shared" si="264"/>
        <v>0</v>
      </c>
      <c r="J1063" s="160"/>
    </row>
    <row r="1064" spans="1:18" hidden="1" x14ac:dyDescent="0.2">
      <c r="A1064" s="80" t="s">
        <v>29</v>
      </c>
      <c r="B1064" s="133">
        <v>774</v>
      </c>
      <c r="C1064" s="82" t="s">
        <v>23</v>
      </c>
      <c r="D1064" s="82" t="s">
        <v>25</v>
      </c>
      <c r="E1064" s="82" t="s">
        <v>829</v>
      </c>
      <c r="F1064" s="82" t="s">
        <v>30</v>
      </c>
      <c r="G1064" s="8"/>
      <c r="H1064" s="83"/>
      <c r="I1064" s="83"/>
      <c r="J1064" s="160"/>
    </row>
    <row r="1065" spans="1:18" s="3" customFormat="1" ht="25.5" hidden="1" x14ac:dyDescent="0.2">
      <c r="A1065" s="80" t="s">
        <v>967</v>
      </c>
      <c r="B1065" s="133">
        <v>774</v>
      </c>
      <c r="C1065" s="82" t="s">
        <v>23</v>
      </c>
      <c r="D1065" s="82" t="s">
        <v>25</v>
      </c>
      <c r="E1065" s="82" t="s">
        <v>968</v>
      </c>
      <c r="F1065" s="82"/>
      <c r="G1065" s="70">
        <f t="shared" ref="G1065:I1105" si="265">G1066</f>
        <v>0</v>
      </c>
      <c r="H1065" s="84">
        <f t="shared" si="265"/>
        <v>0</v>
      </c>
      <c r="I1065" s="84">
        <f t="shared" si="265"/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25.5" hidden="1" x14ac:dyDescent="0.2">
      <c r="A1066" s="80" t="s">
        <v>27</v>
      </c>
      <c r="B1066" s="133">
        <v>774</v>
      </c>
      <c r="C1066" s="82" t="s">
        <v>23</v>
      </c>
      <c r="D1066" s="82" t="s">
        <v>25</v>
      </c>
      <c r="E1066" s="82" t="s">
        <v>968</v>
      </c>
      <c r="F1066" s="82" t="s">
        <v>28</v>
      </c>
      <c r="G1066" s="70">
        <f t="shared" si="265"/>
        <v>0</v>
      </c>
      <c r="H1066" s="84">
        <f t="shared" si="265"/>
        <v>0</v>
      </c>
      <c r="I1066" s="84">
        <f t="shared" si="265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idden="1" x14ac:dyDescent="0.2">
      <c r="A1067" s="80" t="s">
        <v>29</v>
      </c>
      <c r="B1067" s="133">
        <v>774</v>
      </c>
      <c r="C1067" s="82" t="s">
        <v>23</v>
      </c>
      <c r="D1067" s="82" t="s">
        <v>25</v>
      </c>
      <c r="E1067" s="82" t="s">
        <v>968</v>
      </c>
      <c r="F1067" s="82" t="s">
        <v>30</v>
      </c>
      <c r="G1067" s="70"/>
      <c r="H1067" s="84">
        <v>0</v>
      </c>
      <c r="I1067" s="84"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t="49.5" hidden="1" customHeight="1" x14ac:dyDescent="0.2">
      <c r="A1068" s="80" t="s">
        <v>908</v>
      </c>
      <c r="B1068" s="133">
        <v>774</v>
      </c>
      <c r="C1068" s="82" t="s">
        <v>23</v>
      </c>
      <c r="D1068" s="82" t="s">
        <v>25</v>
      </c>
      <c r="E1068" s="82" t="s">
        <v>907</v>
      </c>
      <c r="F1068" s="82"/>
      <c r="G1068" s="70">
        <f t="shared" ref="G1068:I1069" si="266">G1069</f>
        <v>0</v>
      </c>
      <c r="H1068" s="84">
        <f t="shared" si="266"/>
        <v>0</v>
      </c>
      <c r="I1068" s="84">
        <f t="shared" si="266"/>
        <v>0</v>
      </c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24.75" hidden="1" customHeight="1" x14ac:dyDescent="0.2">
      <c r="A1069" s="80" t="s">
        <v>27</v>
      </c>
      <c r="B1069" s="133">
        <v>774</v>
      </c>
      <c r="C1069" s="82" t="s">
        <v>23</v>
      </c>
      <c r="D1069" s="82" t="s">
        <v>25</v>
      </c>
      <c r="E1069" s="82" t="s">
        <v>907</v>
      </c>
      <c r="F1069" s="82" t="s">
        <v>28</v>
      </c>
      <c r="G1069" s="70">
        <f t="shared" si="266"/>
        <v>0</v>
      </c>
      <c r="H1069" s="84">
        <f t="shared" si="266"/>
        <v>0</v>
      </c>
      <c r="I1069" s="84">
        <f t="shared" si="266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 hidden="1" x14ac:dyDescent="0.2">
      <c r="A1070" s="80" t="s">
        <v>29</v>
      </c>
      <c r="B1070" s="133">
        <v>774</v>
      </c>
      <c r="C1070" s="82" t="s">
        <v>23</v>
      </c>
      <c r="D1070" s="82" t="s">
        <v>25</v>
      </c>
      <c r="E1070" s="82" t="s">
        <v>907</v>
      </c>
      <c r="F1070" s="82" t="s">
        <v>30</v>
      </c>
      <c r="G1070" s="70"/>
      <c r="H1070" s="84"/>
      <c r="I1070" s="84"/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ht="93" hidden="1" customHeight="1" x14ac:dyDescent="0.2">
      <c r="A1071" s="101" t="s">
        <v>1281</v>
      </c>
      <c r="B1071" s="133">
        <v>774</v>
      </c>
      <c r="C1071" s="82" t="s">
        <v>23</v>
      </c>
      <c r="D1071" s="82" t="s">
        <v>25</v>
      </c>
      <c r="E1071" s="82" t="s">
        <v>1280</v>
      </c>
      <c r="F1071" s="15"/>
      <c r="G1071" s="8">
        <f>G1072</f>
        <v>0</v>
      </c>
      <c r="H1071" s="83">
        <f t="shared" ref="H1071:I1072" si="267">H1072</f>
        <v>0</v>
      </c>
      <c r="I1071" s="83">
        <f t="shared" si="267"/>
        <v>0</v>
      </c>
      <c r="J1071" s="159"/>
    </row>
    <row r="1072" spans="1:18" ht="39.75" hidden="1" customHeight="1" x14ac:dyDescent="0.2">
      <c r="A1072" s="80" t="s">
        <v>27</v>
      </c>
      <c r="B1072" s="133">
        <v>774</v>
      </c>
      <c r="C1072" s="82" t="s">
        <v>23</v>
      </c>
      <c r="D1072" s="82" t="s">
        <v>25</v>
      </c>
      <c r="E1072" s="82" t="s">
        <v>1280</v>
      </c>
      <c r="F1072" s="15" t="s">
        <v>28</v>
      </c>
      <c r="G1072" s="8">
        <f>G1073</f>
        <v>0</v>
      </c>
      <c r="H1072" s="83">
        <f t="shared" si="267"/>
        <v>0</v>
      </c>
      <c r="I1072" s="83">
        <f t="shared" si="267"/>
        <v>0</v>
      </c>
      <c r="J1072" s="159"/>
    </row>
    <row r="1073" spans="1:18" ht="19.5" hidden="1" customHeight="1" x14ac:dyDescent="0.2">
      <c r="A1073" s="119" t="s">
        <v>29</v>
      </c>
      <c r="B1073" s="133">
        <v>774</v>
      </c>
      <c r="C1073" s="82" t="s">
        <v>23</v>
      </c>
      <c r="D1073" s="82" t="s">
        <v>25</v>
      </c>
      <c r="E1073" s="82" t="s">
        <v>1280</v>
      </c>
      <c r="F1073" s="15" t="s">
        <v>30</v>
      </c>
      <c r="G1073" s="8"/>
      <c r="H1073" s="84"/>
      <c r="I1073" s="84"/>
      <c r="J1073" s="159"/>
    </row>
    <row r="1074" spans="1:18" s="3" customFormat="1" ht="49.5" hidden="1" customHeight="1" x14ac:dyDescent="0.2">
      <c r="A1074" s="80" t="s">
        <v>1137</v>
      </c>
      <c r="B1074" s="133">
        <v>774</v>
      </c>
      <c r="C1074" s="82" t="s">
        <v>23</v>
      </c>
      <c r="D1074" s="82" t="s">
        <v>25</v>
      </c>
      <c r="E1074" s="82" t="s">
        <v>1136</v>
      </c>
      <c r="F1074" s="82"/>
      <c r="G1074" s="70">
        <f t="shared" ref="G1074:I1082" si="268">G1075</f>
        <v>0</v>
      </c>
      <c r="H1074" s="84">
        <f t="shared" si="268"/>
        <v>0</v>
      </c>
      <c r="I1074" s="84">
        <f t="shared" si="268"/>
        <v>0</v>
      </c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4.75" hidden="1" customHeight="1" x14ac:dyDescent="0.2">
      <c r="A1075" s="80" t="s">
        <v>27</v>
      </c>
      <c r="B1075" s="133">
        <v>774</v>
      </c>
      <c r="C1075" s="82" t="s">
        <v>23</v>
      </c>
      <c r="D1075" s="82" t="s">
        <v>25</v>
      </c>
      <c r="E1075" s="82" t="s">
        <v>1136</v>
      </c>
      <c r="F1075" s="82" t="s">
        <v>28</v>
      </c>
      <c r="G1075" s="70">
        <f t="shared" si="268"/>
        <v>0</v>
      </c>
      <c r="H1075" s="84">
        <f t="shared" si="268"/>
        <v>0</v>
      </c>
      <c r="I1075" s="84">
        <f t="shared" si="268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idden="1" x14ac:dyDescent="0.2">
      <c r="A1076" s="80" t="s">
        <v>29</v>
      </c>
      <c r="B1076" s="133">
        <v>774</v>
      </c>
      <c r="C1076" s="82" t="s">
        <v>23</v>
      </c>
      <c r="D1076" s="82" t="s">
        <v>25</v>
      </c>
      <c r="E1076" s="82" t="s">
        <v>1136</v>
      </c>
      <c r="F1076" s="82" t="s">
        <v>30</v>
      </c>
      <c r="G1076" s="70"/>
      <c r="H1076" s="84"/>
      <c r="I1076" s="84"/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22.5" hidden="1" customHeight="1" x14ac:dyDescent="0.2">
      <c r="A1077" s="80" t="s">
        <v>1183</v>
      </c>
      <c r="B1077" s="133">
        <v>774</v>
      </c>
      <c r="C1077" s="82" t="s">
        <v>23</v>
      </c>
      <c r="D1077" s="82" t="s">
        <v>25</v>
      </c>
      <c r="E1077" s="82" t="s">
        <v>1151</v>
      </c>
      <c r="F1077" s="82"/>
      <c r="G1077" s="70">
        <f>G1078</f>
        <v>0</v>
      </c>
      <c r="H1077" s="84">
        <v>0</v>
      </c>
      <c r="I1077" s="84"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63.75" hidden="1" x14ac:dyDescent="0.2">
      <c r="A1078" s="80" t="s">
        <v>1150</v>
      </c>
      <c r="B1078" s="133">
        <v>774</v>
      </c>
      <c r="C1078" s="82" t="s">
        <v>23</v>
      </c>
      <c r="D1078" s="82" t="s">
        <v>25</v>
      </c>
      <c r="E1078" s="82" t="s">
        <v>1184</v>
      </c>
      <c r="F1078" s="82"/>
      <c r="G1078" s="70">
        <f t="shared" ref="G1078:I1079" si="269">G1079</f>
        <v>0</v>
      </c>
      <c r="H1078" s="84">
        <f t="shared" si="269"/>
        <v>0</v>
      </c>
      <c r="I1078" s="84">
        <f t="shared" si="269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5.5" hidden="1" x14ac:dyDescent="0.2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1184</v>
      </c>
      <c r="F1079" s="82" t="s">
        <v>28</v>
      </c>
      <c r="G1079" s="70">
        <f t="shared" si="269"/>
        <v>0</v>
      </c>
      <c r="H1079" s="84">
        <f t="shared" si="269"/>
        <v>0</v>
      </c>
      <c r="I1079" s="84">
        <f t="shared" si="269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 x14ac:dyDescent="0.2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1184</v>
      </c>
      <c r="F1080" s="82" t="s">
        <v>30</v>
      </c>
      <c r="G1080" s="70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49.5" hidden="1" customHeight="1" x14ac:dyDescent="0.2">
      <c r="A1081" s="80" t="s">
        <v>1138</v>
      </c>
      <c r="B1081" s="133">
        <v>774</v>
      </c>
      <c r="C1081" s="82" t="s">
        <v>23</v>
      </c>
      <c r="D1081" s="82" t="s">
        <v>25</v>
      </c>
      <c r="E1081" s="82" t="s">
        <v>1139</v>
      </c>
      <c r="F1081" s="82"/>
      <c r="G1081" s="70">
        <f t="shared" si="268"/>
        <v>0</v>
      </c>
      <c r="H1081" s="84">
        <f t="shared" si="268"/>
        <v>0</v>
      </c>
      <c r="I1081" s="84">
        <f t="shared" si="268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24.75" hidden="1" customHeight="1" x14ac:dyDescent="0.2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1139</v>
      </c>
      <c r="F1082" s="82" t="s">
        <v>28</v>
      </c>
      <c r="G1082" s="70">
        <f t="shared" si="268"/>
        <v>0</v>
      </c>
      <c r="H1082" s="84">
        <f t="shared" si="268"/>
        <v>0</v>
      </c>
      <c r="I1082" s="84">
        <f t="shared" si="268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idden="1" x14ac:dyDescent="0.2">
      <c r="A1083" s="80" t="s">
        <v>29</v>
      </c>
      <c r="B1083" s="133">
        <v>774</v>
      </c>
      <c r="C1083" s="82" t="s">
        <v>23</v>
      </c>
      <c r="D1083" s="82" t="s">
        <v>25</v>
      </c>
      <c r="E1083" s="82" t="s">
        <v>1139</v>
      </c>
      <c r="F1083" s="82" t="s">
        <v>30</v>
      </c>
      <c r="G1083" s="70"/>
      <c r="H1083" s="84"/>
      <c r="I1083" s="84"/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63.75" hidden="1" x14ac:dyDescent="0.2">
      <c r="A1084" s="80" t="s">
        <v>1110</v>
      </c>
      <c r="B1084" s="133">
        <v>774</v>
      </c>
      <c r="C1084" s="82" t="s">
        <v>23</v>
      </c>
      <c r="D1084" s="82" t="s">
        <v>25</v>
      </c>
      <c r="E1084" s="82" t="s">
        <v>1109</v>
      </c>
      <c r="F1084" s="82"/>
      <c r="G1084" s="70">
        <f t="shared" si="265"/>
        <v>0</v>
      </c>
      <c r="H1084" s="84">
        <f t="shared" si="265"/>
        <v>0</v>
      </c>
      <c r="I1084" s="84">
        <f t="shared" si="265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5.5" hidden="1" x14ac:dyDescent="0.2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1109</v>
      </c>
      <c r="F1085" s="82" t="s">
        <v>28</v>
      </c>
      <c r="G1085" s="84">
        <f t="shared" si="265"/>
        <v>0</v>
      </c>
      <c r="H1085" s="84">
        <f t="shared" si="265"/>
        <v>0</v>
      </c>
      <c r="I1085" s="84">
        <f t="shared" si="265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 x14ac:dyDescent="0.2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1109</v>
      </c>
      <c r="F1086" s="82" t="s">
        <v>30</v>
      </c>
      <c r="G1086" s="84">
        <f>2500000-2500000</f>
        <v>0</v>
      </c>
      <c r="H1086" s="84">
        <v>0</v>
      </c>
      <c r="I1086" s="84"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89.25" x14ac:dyDescent="0.2">
      <c r="A1087" s="80" t="s">
        <v>1423</v>
      </c>
      <c r="B1087" s="133">
        <v>774</v>
      </c>
      <c r="C1087" s="82" t="s">
        <v>23</v>
      </c>
      <c r="D1087" s="82" t="s">
        <v>25</v>
      </c>
      <c r="E1087" s="82" t="s">
        <v>1379</v>
      </c>
      <c r="F1087" s="82"/>
      <c r="G1087" s="84">
        <f t="shared" si="265"/>
        <v>100000</v>
      </c>
      <c r="H1087" s="84">
        <f t="shared" si="265"/>
        <v>0</v>
      </c>
      <c r="I1087" s="84">
        <f t="shared" si="265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5.5" x14ac:dyDescent="0.2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1379</v>
      </c>
      <c r="F1088" s="82" t="s">
        <v>28</v>
      </c>
      <c r="G1088" s="84">
        <f t="shared" si="265"/>
        <v>100000</v>
      </c>
      <c r="H1088" s="84">
        <f t="shared" si="265"/>
        <v>0</v>
      </c>
      <c r="I1088" s="84">
        <f t="shared" si="265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x14ac:dyDescent="0.2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1379</v>
      </c>
      <c r="F1089" s="82" t="s">
        <v>30</v>
      </c>
      <c r="G1089" s="84">
        <v>100000</v>
      </c>
      <c r="H1089" s="84">
        <v>0</v>
      </c>
      <c r="I1089" s="84"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63.75" x14ac:dyDescent="0.2">
      <c r="A1090" s="80" t="s">
        <v>1424</v>
      </c>
      <c r="B1090" s="133">
        <v>774</v>
      </c>
      <c r="C1090" s="82" t="s">
        <v>23</v>
      </c>
      <c r="D1090" s="82" t="s">
        <v>25</v>
      </c>
      <c r="E1090" s="82" t="s">
        <v>1380</v>
      </c>
      <c r="F1090" s="82"/>
      <c r="G1090" s="84">
        <f t="shared" si="265"/>
        <v>7754900</v>
      </c>
      <c r="H1090" s="84">
        <f t="shared" si="265"/>
        <v>0</v>
      </c>
      <c r="I1090" s="84">
        <f t="shared" si="265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5.5" x14ac:dyDescent="0.2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1380</v>
      </c>
      <c r="F1091" s="82" t="s">
        <v>28</v>
      </c>
      <c r="G1091" s="84">
        <f t="shared" si="265"/>
        <v>7754900</v>
      </c>
      <c r="H1091" s="84">
        <f t="shared" si="265"/>
        <v>0</v>
      </c>
      <c r="I1091" s="84">
        <f t="shared" si="265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x14ac:dyDescent="0.2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1380</v>
      </c>
      <c r="F1092" s="82" t="s">
        <v>30</v>
      </c>
      <c r="G1092" s="84">
        <v>7754900</v>
      </c>
      <c r="H1092" s="84">
        <v>0</v>
      </c>
      <c r="I1092" s="84"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t="89.25" x14ac:dyDescent="0.2">
      <c r="A1093" s="80" t="s">
        <v>1438</v>
      </c>
      <c r="B1093" s="133">
        <v>774</v>
      </c>
      <c r="C1093" s="82" t="s">
        <v>23</v>
      </c>
      <c r="D1093" s="82" t="s">
        <v>25</v>
      </c>
      <c r="E1093" s="82" t="s">
        <v>1381</v>
      </c>
      <c r="F1093" s="82"/>
      <c r="G1093" s="84">
        <f t="shared" si="265"/>
        <v>300000</v>
      </c>
      <c r="H1093" s="84">
        <f t="shared" si="265"/>
        <v>0</v>
      </c>
      <c r="I1093" s="84">
        <f t="shared" si="265"/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25.5" x14ac:dyDescent="0.2">
      <c r="A1094" s="80" t="s">
        <v>27</v>
      </c>
      <c r="B1094" s="133">
        <v>774</v>
      </c>
      <c r="C1094" s="82" t="s">
        <v>23</v>
      </c>
      <c r="D1094" s="82" t="s">
        <v>25</v>
      </c>
      <c r="E1094" s="82" t="s">
        <v>1381</v>
      </c>
      <c r="F1094" s="82" t="s">
        <v>28</v>
      </c>
      <c r="G1094" s="84">
        <f t="shared" si="265"/>
        <v>300000</v>
      </c>
      <c r="H1094" s="84">
        <f t="shared" si="265"/>
        <v>0</v>
      </c>
      <c r="I1094" s="84">
        <f t="shared" si="265"/>
        <v>0</v>
      </c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x14ac:dyDescent="0.2">
      <c r="A1095" s="80" t="s">
        <v>29</v>
      </c>
      <c r="B1095" s="133">
        <v>774</v>
      </c>
      <c r="C1095" s="82" t="s">
        <v>23</v>
      </c>
      <c r="D1095" s="82" t="s">
        <v>25</v>
      </c>
      <c r="E1095" s="82" t="s">
        <v>1381</v>
      </c>
      <c r="F1095" s="82" t="s">
        <v>30</v>
      </c>
      <c r="G1095" s="84">
        <v>300000</v>
      </c>
      <c r="H1095" s="84">
        <v>0</v>
      </c>
      <c r="I1095" s="84"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120.6" customHeight="1" x14ac:dyDescent="0.2">
      <c r="A1096" s="80" t="s">
        <v>1591</v>
      </c>
      <c r="B1096" s="133">
        <v>774</v>
      </c>
      <c r="C1096" s="82" t="s">
        <v>23</v>
      </c>
      <c r="D1096" s="82" t="s">
        <v>25</v>
      </c>
      <c r="E1096" s="82" t="s">
        <v>1592</v>
      </c>
      <c r="F1096" s="82"/>
      <c r="G1096" s="84">
        <f>G1097</f>
        <v>88000</v>
      </c>
      <c r="H1096" s="84"/>
      <c r="I1096" s="84"/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27" customHeight="1" x14ac:dyDescent="0.2">
      <c r="A1097" s="80" t="s">
        <v>27</v>
      </c>
      <c r="B1097" s="133">
        <v>774</v>
      </c>
      <c r="C1097" s="82" t="s">
        <v>23</v>
      </c>
      <c r="D1097" s="82" t="s">
        <v>25</v>
      </c>
      <c r="E1097" s="82" t="s">
        <v>1592</v>
      </c>
      <c r="F1097" s="82" t="s">
        <v>28</v>
      </c>
      <c r="G1097" s="84">
        <f>G1098</f>
        <v>88000</v>
      </c>
      <c r="H1097" s="84"/>
      <c r="I1097" s="84"/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6.45" customHeight="1" x14ac:dyDescent="0.2">
      <c r="A1098" s="80" t="s">
        <v>29</v>
      </c>
      <c r="B1098" s="133">
        <v>774</v>
      </c>
      <c r="C1098" s="82" t="s">
        <v>23</v>
      </c>
      <c r="D1098" s="82" t="s">
        <v>25</v>
      </c>
      <c r="E1098" s="82" t="s">
        <v>1592</v>
      </c>
      <c r="F1098" s="82" t="s">
        <v>30</v>
      </c>
      <c r="G1098" s="84">
        <v>88000</v>
      </c>
      <c r="H1098" s="84"/>
      <c r="I1098" s="84"/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113.45" customHeight="1" x14ac:dyDescent="0.2">
      <c r="A1099" s="80" t="s">
        <v>1593</v>
      </c>
      <c r="B1099" s="133">
        <v>774</v>
      </c>
      <c r="C1099" s="82" t="s">
        <v>23</v>
      </c>
      <c r="D1099" s="82" t="s">
        <v>25</v>
      </c>
      <c r="E1099" s="82" t="s">
        <v>1594</v>
      </c>
      <c r="F1099" s="82"/>
      <c r="G1099" s="84">
        <f>G1100</f>
        <v>42000</v>
      </c>
      <c r="H1099" s="84"/>
      <c r="I1099" s="84"/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26.45" customHeight="1" x14ac:dyDescent="0.2">
      <c r="A1100" s="80" t="s">
        <v>27</v>
      </c>
      <c r="B1100" s="133">
        <v>774</v>
      </c>
      <c r="C1100" s="82" t="s">
        <v>23</v>
      </c>
      <c r="D1100" s="82" t="s">
        <v>25</v>
      </c>
      <c r="E1100" s="82" t="s">
        <v>1594</v>
      </c>
      <c r="F1100" s="82" t="s">
        <v>28</v>
      </c>
      <c r="G1100" s="84">
        <f>G1101</f>
        <v>42000</v>
      </c>
      <c r="H1100" s="84"/>
      <c r="I1100" s="84"/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26.45" customHeight="1" x14ac:dyDescent="0.2">
      <c r="A1101" s="80" t="s">
        <v>29</v>
      </c>
      <c r="B1101" s="133">
        <v>774</v>
      </c>
      <c r="C1101" s="82" t="s">
        <v>23</v>
      </c>
      <c r="D1101" s="82" t="s">
        <v>25</v>
      </c>
      <c r="E1101" s="82" t="s">
        <v>1594</v>
      </c>
      <c r="F1101" s="82" t="s">
        <v>30</v>
      </c>
      <c r="G1101" s="84">
        <v>42000</v>
      </c>
      <c r="H1101" s="84"/>
      <c r="I1101" s="84"/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103.9" customHeight="1" x14ac:dyDescent="0.2">
      <c r="A1102" s="80" t="s">
        <v>1597</v>
      </c>
      <c r="B1102" s="133">
        <v>774</v>
      </c>
      <c r="C1102" s="82" t="s">
        <v>23</v>
      </c>
      <c r="D1102" s="82" t="s">
        <v>25</v>
      </c>
      <c r="E1102" s="82" t="s">
        <v>1598</v>
      </c>
      <c r="F1102" s="82"/>
      <c r="G1102" s="84">
        <f>G1103</f>
        <v>55300</v>
      </c>
      <c r="H1102" s="84"/>
      <c r="I1102" s="84"/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26.45" customHeight="1" x14ac:dyDescent="0.2">
      <c r="A1103" s="80" t="s">
        <v>27</v>
      </c>
      <c r="B1103" s="133">
        <v>774</v>
      </c>
      <c r="C1103" s="82" t="s">
        <v>23</v>
      </c>
      <c r="D1103" s="82" t="s">
        <v>25</v>
      </c>
      <c r="E1103" s="82" t="s">
        <v>1598</v>
      </c>
      <c r="F1103" s="82" t="s">
        <v>28</v>
      </c>
      <c r="G1103" s="84">
        <f>G1104</f>
        <v>55300</v>
      </c>
      <c r="H1103" s="84"/>
      <c r="I1103" s="84"/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26.45" customHeight="1" x14ac:dyDescent="0.2">
      <c r="A1104" s="80" t="s">
        <v>29</v>
      </c>
      <c r="B1104" s="133">
        <v>774</v>
      </c>
      <c r="C1104" s="82" t="s">
        <v>23</v>
      </c>
      <c r="D1104" s="82" t="s">
        <v>25</v>
      </c>
      <c r="E1104" s="82" t="s">
        <v>1598</v>
      </c>
      <c r="F1104" s="82" t="s">
        <v>30</v>
      </c>
      <c r="G1104" s="84">
        <v>55300</v>
      </c>
      <c r="H1104" s="84"/>
      <c r="I1104" s="84"/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ht="76.5" x14ac:dyDescent="0.2">
      <c r="A1105" s="80" t="s">
        <v>1595</v>
      </c>
      <c r="B1105" s="133">
        <v>774</v>
      </c>
      <c r="C1105" s="82" t="s">
        <v>23</v>
      </c>
      <c r="D1105" s="82" t="s">
        <v>25</v>
      </c>
      <c r="E1105" s="82" t="s">
        <v>1596</v>
      </c>
      <c r="F1105" s="82"/>
      <c r="G1105" s="84">
        <f t="shared" si="265"/>
        <v>890000</v>
      </c>
      <c r="H1105" s="84">
        <f t="shared" si="265"/>
        <v>0</v>
      </c>
      <c r="I1105" s="84">
        <f t="shared" si="265"/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25.5" x14ac:dyDescent="0.2">
      <c r="A1106" s="80" t="s">
        <v>27</v>
      </c>
      <c r="B1106" s="133">
        <v>774</v>
      </c>
      <c r="C1106" s="82" t="s">
        <v>23</v>
      </c>
      <c r="D1106" s="82" t="s">
        <v>25</v>
      </c>
      <c r="E1106" s="82" t="s">
        <v>1596</v>
      </c>
      <c r="F1106" s="82" t="s">
        <v>28</v>
      </c>
      <c r="G1106" s="84">
        <f t="shared" ref="G1106:I1106" si="270">G1107</f>
        <v>890000</v>
      </c>
      <c r="H1106" s="84">
        <f t="shared" si="270"/>
        <v>0</v>
      </c>
      <c r="I1106" s="84">
        <f t="shared" si="270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x14ac:dyDescent="0.2">
      <c r="A1107" s="80" t="s">
        <v>29</v>
      </c>
      <c r="B1107" s="133">
        <v>774</v>
      </c>
      <c r="C1107" s="82" t="s">
        <v>23</v>
      </c>
      <c r="D1107" s="82" t="s">
        <v>25</v>
      </c>
      <c r="E1107" s="82" t="s">
        <v>1596</v>
      </c>
      <c r="F1107" s="82" t="s">
        <v>30</v>
      </c>
      <c r="G1107" s="84">
        <v>890000</v>
      </c>
      <c r="H1107" s="84">
        <v>0</v>
      </c>
      <c r="I1107" s="84"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 ht="102" hidden="1" x14ac:dyDescent="0.2">
      <c r="A1108" s="80" t="s">
        <v>1112</v>
      </c>
      <c r="B1108" s="133">
        <v>774</v>
      </c>
      <c r="C1108" s="82" t="s">
        <v>23</v>
      </c>
      <c r="D1108" s="82" t="s">
        <v>25</v>
      </c>
      <c r="E1108" s="82" t="s">
        <v>1111</v>
      </c>
      <c r="F1108" s="82"/>
      <c r="G1108" s="84">
        <f t="shared" ref="G1108:I1109" si="271">G1109</f>
        <v>0</v>
      </c>
      <c r="H1108" s="84">
        <f t="shared" si="271"/>
        <v>0</v>
      </c>
      <c r="I1108" s="84">
        <f t="shared" si="271"/>
        <v>0</v>
      </c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25.5" hidden="1" x14ac:dyDescent="0.2">
      <c r="A1109" s="80" t="s">
        <v>27</v>
      </c>
      <c r="B1109" s="133">
        <v>774</v>
      </c>
      <c r="C1109" s="82" t="s">
        <v>23</v>
      </c>
      <c r="D1109" s="82" t="s">
        <v>25</v>
      </c>
      <c r="E1109" s="82" t="s">
        <v>1111</v>
      </c>
      <c r="F1109" s="82" t="s">
        <v>28</v>
      </c>
      <c r="G1109" s="84">
        <f t="shared" si="271"/>
        <v>0</v>
      </c>
      <c r="H1109" s="84">
        <f t="shared" si="271"/>
        <v>0</v>
      </c>
      <c r="I1109" s="84">
        <f t="shared" si="271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idden="1" x14ac:dyDescent="0.2">
      <c r="A1110" s="80" t="s">
        <v>29</v>
      </c>
      <c r="B1110" s="133">
        <v>774</v>
      </c>
      <c r="C1110" s="82" t="s">
        <v>23</v>
      </c>
      <c r="D1110" s="82" t="s">
        <v>25</v>
      </c>
      <c r="E1110" s="82" t="s">
        <v>1111</v>
      </c>
      <c r="F1110" s="82" t="s">
        <v>30</v>
      </c>
      <c r="G1110" s="84"/>
      <c r="H1110" s="84"/>
      <c r="I1110" s="84"/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t="102" hidden="1" x14ac:dyDescent="0.2">
      <c r="A1111" s="80" t="s">
        <v>1114</v>
      </c>
      <c r="B1111" s="133">
        <v>774</v>
      </c>
      <c r="C1111" s="82" t="s">
        <v>23</v>
      </c>
      <c r="D1111" s="82" t="s">
        <v>25</v>
      </c>
      <c r="E1111" s="82" t="s">
        <v>1113</v>
      </c>
      <c r="F1111" s="82"/>
      <c r="G1111" s="84">
        <f t="shared" ref="G1111:I1112" si="272">G1112</f>
        <v>0</v>
      </c>
      <c r="H1111" s="84">
        <f t="shared" si="272"/>
        <v>0</v>
      </c>
      <c r="I1111" s="84">
        <f t="shared" si="272"/>
        <v>0</v>
      </c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25.5" hidden="1" x14ac:dyDescent="0.2">
      <c r="A1112" s="80" t="s">
        <v>27</v>
      </c>
      <c r="B1112" s="133">
        <v>774</v>
      </c>
      <c r="C1112" s="82" t="s">
        <v>23</v>
      </c>
      <c r="D1112" s="82" t="s">
        <v>25</v>
      </c>
      <c r="E1112" s="82" t="s">
        <v>1113</v>
      </c>
      <c r="F1112" s="82" t="s">
        <v>28</v>
      </c>
      <c r="G1112" s="84">
        <f t="shared" si="272"/>
        <v>0</v>
      </c>
      <c r="H1112" s="84">
        <f t="shared" si="272"/>
        <v>0</v>
      </c>
      <c r="I1112" s="84">
        <f t="shared" si="272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idden="1" x14ac:dyDescent="0.2">
      <c r="A1113" s="80" t="s">
        <v>29</v>
      </c>
      <c r="B1113" s="133">
        <v>774</v>
      </c>
      <c r="C1113" s="82" t="s">
        <v>23</v>
      </c>
      <c r="D1113" s="82" t="s">
        <v>25</v>
      </c>
      <c r="E1113" s="82" t="s">
        <v>1113</v>
      </c>
      <c r="F1113" s="82" t="s">
        <v>30</v>
      </c>
      <c r="G1113" s="70"/>
      <c r="H1113" s="84"/>
      <c r="I1113" s="84"/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t="76.5" hidden="1" x14ac:dyDescent="0.2">
      <c r="A1114" s="80" t="s">
        <v>1105</v>
      </c>
      <c r="B1114" s="133">
        <v>774</v>
      </c>
      <c r="C1114" s="82" t="s">
        <v>23</v>
      </c>
      <c r="D1114" s="82" t="s">
        <v>25</v>
      </c>
      <c r="E1114" s="82" t="s">
        <v>1115</v>
      </c>
      <c r="F1114" s="82"/>
      <c r="G1114" s="84">
        <f t="shared" ref="G1114:I1115" si="273">G1115</f>
        <v>0</v>
      </c>
      <c r="H1114" s="84">
        <f t="shared" si="273"/>
        <v>0</v>
      </c>
      <c r="I1114" s="84">
        <f t="shared" si="273"/>
        <v>0</v>
      </c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25.5" hidden="1" x14ac:dyDescent="0.2">
      <c r="A1115" s="80" t="s">
        <v>27</v>
      </c>
      <c r="B1115" s="133">
        <v>774</v>
      </c>
      <c r="C1115" s="82" t="s">
        <v>23</v>
      </c>
      <c r="D1115" s="82" t="s">
        <v>25</v>
      </c>
      <c r="E1115" s="82" t="s">
        <v>1115</v>
      </c>
      <c r="F1115" s="82" t="s">
        <v>28</v>
      </c>
      <c r="G1115" s="84">
        <f t="shared" si="273"/>
        <v>0</v>
      </c>
      <c r="H1115" s="84">
        <f t="shared" si="273"/>
        <v>0</v>
      </c>
      <c r="I1115" s="84">
        <f t="shared" si="273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idden="1" x14ac:dyDescent="0.2">
      <c r="A1116" s="80" t="s">
        <v>29</v>
      </c>
      <c r="B1116" s="133">
        <v>774</v>
      </c>
      <c r="C1116" s="82" t="s">
        <v>23</v>
      </c>
      <c r="D1116" s="82" t="s">
        <v>25</v>
      </c>
      <c r="E1116" s="82" t="s">
        <v>1115</v>
      </c>
      <c r="F1116" s="82" t="s">
        <v>30</v>
      </c>
      <c r="G1116" s="84"/>
      <c r="H1116" s="84"/>
      <c r="I1116" s="84"/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t="114.75" hidden="1" x14ac:dyDescent="0.2">
      <c r="A1117" s="80" t="s">
        <v>1247</v>
      </c>
      <c r="B1117" s="133">
        <v>774</v>
      </c>
      <c r="C1117" s="82" t="s">
        <v>23</v>
      </c>
      <c r="D1117" s="82" t="s">
        <v>25</v>
      </c>
      <c r="E1117" s="82" t="s">
        <v>1116</v>
      </c>
      <c r="F1117" s="82"/>
      <c r="G1117" s="84">
        <f t="shared" ref="G1117:I1118" si="274">G1118</f>
        <v>0</v>
      </c>
      <c r="H1117" s="84">
        <f t="shared" si="274"/>
        <v>0</v>
      </c>
      <c r="I1117" s="84">
        <f t="shared" si="274"/>
        <v>0</v>
      </c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25.5" hidden="1" x14ac:dyDescent="0.2">
      <c r="A1118" s="80" t="s">
        <v>27</v>
      </c>
      <c r="B1118" s="133">
        <v>774</v>
      </c>
      <c r="C1118" s="82" t="s">
        <v>23</v>
      </c>
      <c r="D1118" s="82" t="s">
        <v>25</v>
      </c>
      <c r="E1118" s="82" t="s">
        <v>1116</v>
      </c>
      <c r="F1118" s="82" t="s">
        <v>28</v>
      </c>
      <c r="G1118" s="84">
        <f t="shared" si="274"/>
        <v>0</v>
      </c>
      <c r="H1118" s="84">
        <f t="shared" si="274"/>
        <v>0</v>
      </c>
      <c r="I1118" s="84">
        <f t="shared" si="274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idden="1" x14ac:dyDescent="0.2">
      <c r="A1119" s="80" t="s">
        <v>29</v>
      </c>
      <c r="B1119" s="133">
        <v>774</v>
      </c>
      <c r="C1119" s="82" t="s">
        <v>23</v>
      </c>
      <c r="D1119" s="82" t="s">
        <v>25</v>
      </c>
      <c r="E1119" s="82" t="s">
        <v>1116</v>
      </c>
      <c r="F1119" s="82" t="s">
        <v>30</v>
      </c>
      <c r="G1119" s="84"/>
      <c r="H1119" s="84"/>
      <c r="I1119" s="84"/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t="89.25" hidden="1" x14ac:dyDescent="0.2">
      <c r="A1120" s="80" t="s">
        <v>1118</v>
      </c>
      <c r="B1120" s="133">
        <v>774</v>
      </c>
      <c r="C1120" s="82" t="s">
        <v>23</v>
      </c>
      <c r="D1120" s="82" t="s">
        <v>25</v>
      </c>
      <c r="E1120" s="82" t="s">
        <v>1117</v>
      </c>
      <c r="F1120" s="82"/>
      <c r="G1120" s="84">
        <f t="shared" ref="G1120:I1133" si="275">G1121</f>
        <v>0</v>
      </c>
      <c r="H1120" s="84">
        <f t="shared" si="275"/>
        <v>0</v>
      </c>
      <c r="I1120" s="84">
        <f t="shared" si="275"/>
        <v>0</v>
      </c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25.5" hidden="1" x14ac:dyDescent="0.2">
      <c r="A1121" s="80" t="s">
        <v>27</v>
      </c>
      <c r="B1121" s="133">
        <v>774</v>
      </c>
      <c r="C1121" s="82" t="s">
        <v>23</v>
      </c>
      <c r="D1121" s="82" t="s">
        <v>25</v>
      </c>
      <c r="E1121" s="82" t="s">
        <v>1117</v>
      </c>
      <c r="F1121" s="82" t="s">
        <v>28</v>
      </c>
      <c r="G1121" s="84">
        <f t="shared" si="275"/>
        <v>0</v>
      </c>
      <c r="H1121" s="84">
        <f t="shared" si="275"/>
        <v>0</v>
      </c>
      <c r="I1121" s="84">
        <f t="shared" si="275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idden="1" x14ac:dyDescent="0.2">
      <c r="A1122" s="80" t="s">
        <v>29</v>
      </c>
      <c r="B1122" s="133">
        <v>774</v>
      </c>
      <c r="C1122" s="82" t="s">
        <v>23</v>
      </c>
      <c r="D1122" s="82" t="s">
        <v>25</v>
      </c>
      <c r="E1122" s="82" t="s">
        <v>1117</v>
      </c>
      <c r="F1122" s="82" t="s">
        <v>30</v>
      </c>
      <c r="G1122" s="84"/>
      <c r="H1122" s="84"/>
      <c r="I1122" s="84"/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t="76.5" hidden="1" x14ac:dyDescent="0.2">
      <c r="A1123" s="80" t="s">
        <v>1302</v>
      </c>
      <c r="B1123" s="133">
        <v>774</v>
      </c>
      <c r="C1123" s="82" t="s">
        <v>23</v>
      </c>
      <c r="D1123" s="82" t="s">
        <v>25</v>
      </c>
      <c r="E1123" s="82" t="s">
        <v>1119</v>
      </c>
      <c r="F1123" s="82"/>
      <c r="G1123" s="84">
        <f t="shared" si="275"/>
        <v>0</v>
      </c>
      <c r="H1123" s="84">
        <f t="shared" si="275"/>
        <v>0</v>
      </c>
      <c r="I1123" s="84">
        <f t="shared" si="275"/>
        <v>0</v>
      </c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25.5" hidden="1" x14ac:dyDescent="0.2">
      <c r="A1124" s="80" t="s">
        <v>27</v>
      </c>
      <c r="B1124" s="133">
        <v>774</v>
      </c>
      <c r="C1124" s="82" t="s">
        <v>23</v>
      </c>
      <c r="D1124" s="82" t="s">
        <v>25</v>
      </c>
      <c r="E1124" s="82" t="s">
        <v>1119</v>
      </c>
      <c r="F1124" s="82" t="s">
        <v>28</v>
      </c>
      <c r="G1124" s="84">
        <f t="shared" si="275"/>
        <v>0</v>
      </c>
      <c r="H1124" s="84">
        <f t="shared" si="275"/>
        <v>0</v>
      </c>
      <c r="I1124" s="84">
        <f t="shared" si="275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idden="1" x14ac:dyDescent="0.2">
      <c r="A1125" s="80" t="s">
        <v>29</v>
      </c>
      <c r="B1125" s="133">
        <v>774</v>
      </c>
      <c r="C1125" s="82" t="s">
        <v>23</v>
      </c>
      <c r="D1125" s="82" t="s">
        <v>25</v>
      </c>
      <c r="E1125" s="82" t="s">
        <v>1119</v>
      </c>
      <c r="F1125" s="82" t="s">
        <v>30</v>
      </c>
      <c r="G1125" s="84"/>
      <c r="H1125" s="84"/>
      <c r="I1125" s="84"/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t="104.25" hidden="1" customHeight="1" x14ac:dyDescent="0.2">
      <c r="A1126" s="80" t="s">
        <v>1253</v>
      </c>
      <c r="B1126" s="133">
        <v>774</v>
      </c>
      <c r="C1126" s="82" t="s">
        <v>23</v>
      </c>
      <c r="D1126" s="82" t="s">
        <v>25</v>
      </c>
      <c r="E1126" s="82" t="s">
        <v>1252</v>
      </c>
      <c r="F1126" s="82"/>
      <c r="G1126" s="84">
        <f t="shared" si="275"/>
        <v>0</v>
      </c>
      <c r="H1126" s="84">
        <f t="shared" si="275"/>
        <v>0</v>
      </c>
      <c r="I1126" s="84">
        <f t="shared" si="275"/>
        <v>0</v>
      </c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25.5" hidden="1" x14ac:dyDescent="0.2">
      <c r="A1127" s="80" t="s">
        <v>27</v>
      </c>
      <c r="B1127" s="133">
        <v>774</v>
      </c>
      <c r="C1127" s="82" t="s">
        <v>23</v>
      </c>
      <c r="D1127" s="82" t="s">
        <v>25</v>
      </c>
      <c r="E1127" s="82" t="s">
        <v>1252</v>
      </c>
      <c r="F1127" s="82" t="s">
        <v>28</v>
      </c>
      <c r="G1127" s="84">
        <f t="shared" si="275"/>
        <v>0</v>
      </c>
      <c r="H1127" s="84">
        <f t="shared" si="275"/>
        <v>0</v>
      </c>
      <c r="I1127" s="84">
        <f t="shared" si="275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idden="1" x14ac:dyDescent="0.2">
      <c r="A1128" s="80" t="s">
        <v>29</v>
      </c>
      <c r="B1128" s="133">
        <v>774</v>
      </c>
      <c r="C1128" s="82" t="s">
        <v>23</v>
      </c>
      <c r="D1128" s="82" t="s">
        <v>25</v>
      </c>
      <c r="E1128" s="82" t="s">
        <v>1252</v>
      </c>
      <c r="F1128" s="82" t="s">
        <v>30</v>
      </c>
      <c r="G1128" s="84"/>
      <c r="H1128" s="84"/>
      <c r="I1128" s="84"/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t="104.25" hidden="1" customHeight="1" x14ac:dyDescent="0.2">
      <c r="A1129" s="80" t="s">
        <v>1303</v>
      </c>
      <c r="B1129" s="133">
        <v>774</v>
      </c>
      <c r="C1129" s="82" t="s">
        <v>23</v>
      </c>
      <c r="D1129" s="82" t="s">
        <v>25</v>
      </c>
      <c r="E1129" s="82" t="s">
        <v>1254</v>
      </c>
      <c r="F1129" s="82"/>
      <c r="G1129" s="84">
        <f t="shared" si="275"/>
        <v>0</v>
      </c>
      <c r="H1129" s="84">
        <f t="shared" si="275"/>
        <v>0</v>
      </c>
      <c r="I1129" s="84">
        <f t="shared" si="275"/>
        <v>0</v>
      </c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25.5" hidden="1" x14ac:dyDescent="0.2">
      <c r="A1130" s="80" t="s">
        <v>27</v>
      </c>
      <c r="B1130" s="133">
        <v>774</v>
      </c>
      <c r="C1130" s="82" t="s">
        <v>23</v>
      </c>
      <c r="D1130" s="82" t="s">
        <v>25</v>
      </c>
      <c r="E1130" s="82" t="s">
        <v>1254</v>
      </c>
      <c r="F1130" s="82" t="s">
        <v>28</v>
      </c>
      <c r="G1130" s="84">
        <f t="shared" si="275"/>
        <v>0</v>
      </c>
      <c r="H1130" s="84">
        <f t="shared" si="275"/>
        <v>0</v>
      </c>
      <c r="I1130" s="84">
        <f t="shared" si="275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idden="1" x14ac:dyDescent="0.2">
      <c r="A1131" s="80" t="s">
        <v>29</v>
      </c>
      <c r="B1131" s="133">
        <v>774</v>
      </c>
      <c r="C1131" s="82" t="s">
        <v>23</v>
      </c>
      <c r="D1131" s="82" t="s">
        <v>25</v>
      </c>
      <c r="E1131" s="82" t="s">
        <v>1254</v>
      </c>
      <c r="F1131" s="82" t="s">
        <v>30</v>
      </c>
      <c r="G1131" s="84"/>
      <c r="H1131" s="84"/>
      <c r="I1131" s="84"/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t="61.5" hidden="1" customHeight="1" x14ac:dyDescent="0.2">
      <c r="A1132" s="80" t="s">
        <v>1186</v>
      </c>
      <c r="B1132" s="133">
        <v>774</v>
      </c>
      <c r="C1132" s="82" t="s">
        <v>23</v>
      </c>
      <c r="D1132" s="82" t="s">
        <v>25</v>
      </c>
      <c r="E1132" s="82" t="s">
        <v>1187</v>
      </c>
      <c r="F1132" s="82"/>
      <c r="G1132" s="84">
        <f t="shared" si="275"/>
        <v>0</v>
      </c>
      <c r="H1132" s="84">
        <f t="shared" si="275"/>
        <v>0</v>
      </c>
      <c r="I1132" s="84">
        <f t="shared" si="275"/>
        <v>0</v>
      </c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t="25.5" hidden="1" x14ac:dyDescent="0.2">
      <c r="A1133" s="80" t="s">
        <v>27</v>
      </c>
      <c r="B1133" s="133">
        <v>774</v>
      </c>
      <c r="C1133" s="82" t="s">
        <v>23</v>
      </c>
      <c r="D1133" s="82" t="s">
        <v>25</v>
      </c>
      <c r="E1133" s="82" t="s">
        <v>1187</v>
      </c>
      <c r="F1133" s="82" t="s">
        <v>28</v>
      </c>
      <c r="G1133" s="84">
        <f t="shared" si="275"/>
        <v>0</v>
      </c>
      <c r="H1133" s="84">
        <f t="shared" si="275"/>
        <v>0</v>
      </c>
      <c r="I1133" s="84">
        <f t="shared" si="275"/>
        <v>0</v>
      </c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3" customFormat="1" hidden="1" x14ac:dyDescent="0.2">
      <c r="A1134" s="80" t="s">
        <v>29</v>
      </c>
      <c r="B1134" s="133">
        <v>774</v>
      </c>
      <c r="C1134" s="82" t="s">
        <v>23</v>
      </c>
      <c r="D1134" s="82" t="s">
        <v>25</v>
      </c>
      <c r="E1134" s="82" t="s">
        <v>1187</v>
      </c>
      <c r="F1134" s="82" t="s">
        <v>30</v>
      </c>
      <c r="G1134" s="84"/>
      <c r="H1134" s="84"/>
      <c r="I1134" s="84"/>
      <c r="J1134" s="159"/>
      <c r="K1134" s="179"/>
      <c r="L1134" s="179"/>
      <c r="M1134" s="179"/>
      <c r="N1134" s="179"/>
      <c r="O1134" s="179"/>
      <c r="P1134" s="179"/>
      <c r="Q1134" s="179"/>
      <c r="R1134" s="179"/>
    </row>
    <row r="1135" spans="1:18" s="3" customFormat="1" hidden="1" x14ac:dyDescent="0.2">
      <c r="A1135" s="80" t="s">
        <v>105</v>
      </c>
      <c r="B1135" s="133">
        <v>774</v>
      </c>
      <c r="C1135" s="82" t="s">
        <v>23</v>
      </c>
      <c r="D1135" s="82" t="s">
        <v>25</v>
      </c>
      <c r="E1135" s="82" t="s">
        <v>172</v>
      </c>
      <c r="F1135" s="82"/>
      <c r="G1135" s="84">
        <f>G1136</f>
        <v>0</v>
      </c>
      <c r="H1135" s="84"/>
      <c r="I1135" s="84"/>
      <c r="J1135" s="159"/>
      <c r="K1135" s="179"/>
      <c r="L1135" s="179"/>
      <c r="M1135" s="179"/>
      <c r="N1135" s="179"/>
      <c r="O1135" s="179"/>
      <c r="P1135" s="179"/>
      <c r="Q1135" s="179"/>
      <c r="R1135" s="179"/>
    </row>
    <row r="1136" spans="1:18" s="18" customFormat="1" ht="29.25" hidden="1" customHeight="1" x14ac:dyDescent="0.2">
      <c r="A1136" s="13" t="s">
        <v>1243</v>
      </c>
      <c r="B1136" s="15" t="s">
        <v>89</v>
      </c>
      <c r="C1136" s="15" t="s">
        <v>23</v>
      </c>
      <c r="D1136" s="15" t="s">
        <v>25</v>
      </c>
      <c r="E1136" s="15" t="s">
        <v>1242</v>
      </c>
      <c r="F1136" s="15"/>
      <c r="G1136" s="70">
        <f>G1137</f>
        <v>0</v>
      </c>
      <c r="H1136" s="70">
        <f t="shared" ref="H1136:I1136" si="276">H1137</f>
        <v>0</v>
      </c>
      <c r="I1136" s="70">
        <f t="shared" si="276"/>
        <v>0</v>
      </c>
      <c r="J1136" s="159"/>
      <c r="K1136" s="180"/>
      <c r="L1136" s="180"/>
      <c r="M1136" s="180"/>
      <c r="N1136" s="180"/>
      <c r="O1136" s="180"/>
      <c r="P1136" s="180"/>
      <c r="Q1136" s="180"/>
      <c r="R1136" s="180"/>
    </row>
    <row r="1137" spans="1:18" s="18" customFormat="1" ht="25.5" hidden="1" x14ac:dyDescent="0.2">
      <c r="A1137" s="16" t="s">
        <v>33</v>
      </c>
      <c r="B1137" s="15" t="s">
        <v>89</v>
      </c>
      <c r="C1137" s="15" t="s">
        <v>23</v>
      </c>
      <c r="D1137" s="15" t="s">
        <v>25</v>
      </c>
      <c r="E1137" s="15" t="s">
        <v>1242</v>
      </c>
      <c r="F1137" s="15" t="s">
        <v>28</v>
      </c>
      <c r="G1137" s="70">
        <f>G1138</f>
        <v>0</v>
      </c>
      <c r="H1137" s="70">
        <f>H1138</f>
        <v>0</v>
      </c>
      <c r="I1137" s="70">
        <f>I1138</f>
        <v>0</v>
      </c>
      <c r="J1137" s="159"/>
      <c r="K1137" s="180"/>
      <c r="L1137" s="180"/>
      <c r="M1137" s="180"/>
      <c r="N1137" s="180"/>
      <c r="O1137" s="180"/>
      <c r="P1137" s="180"/>
      <c r="Q1137" s="180"/>
      <c r="R1137" s="180"/>
    </row>
    <row r="1138" spans="1:18" s="18" customFormat="1" ht="25.5" hidden="1" x14ac:dyDescent="0.2">
      <c r="A1138" s="16" t="s">
        <v>35</v>
      </c>
      <c r="B1138" s="15" t="s">
        <v>89</v>
      </c>
      <c r="C1138" s="15" t="s">
        <v>23</v>
      </c>
      <c r="D1138" s="15" t="s">
        <v>25</v>
      </c>
      <c r="E1138" s="15" t="s">
        <v>1242</v>
      </c>
      <c r="F1138" s="15" t="s">
        <v>30</v>
      </c>
      <c r="G1138" s="70"/>
      <c r="H1138" s="70"/>
      <c r="I1138" s="70"/>
      <c r="J1138" s="159"/>
      <c r="K1138" s="180"/>
      <c r="L1138" s="180"/>
      <c r="M1138" s="180"/>
      <c r="N1138" s="180"/>
      <c r="O1138" s="180"/>
      <c r="P1138" s="180"/>
      <c r="Q1138" s="180"/>
      <c r="R1138" s="180"/>
    </row>
    <row r="1139" spans="1:18" s="3" customFormat="1" ht="30" customHeight="1" x14ac:dyDescent="0.2">
      <c r="A1139" s="80" t="s">
        <v>21</v>
      </c>
      <c r="B1139" s="133">
        <v>774</v>
      </c>
      <c r="C1139" s="82" t="s">
        <v>23</v>
      </c>
      <c r="D1139" s="82" t="s">
        <v>25</v>
      </c>
      <c r="E1139" s="82" t="s">
        <v>206</v>
      </c>
      <c r="F1139" s="82"/>
      <c r="G1139" s="84">
        <f t="shared" ref="G1139:I1140" si="277">G1140</f>
        <v>906034</v>
      </c>
      <c r="H1139" s="84">
        <f t="shared" si="277"/>
        <v>906034</v>
      </c>
      <c r="I1139" s="84">
        <f t="shared" si="277"/>
        <v>906034</v>
      </c>
      <c r="J1139" s="159"/>
      <c r="K1139" s="179"/>
      <c r="L1139" s="179"/>
      <c r="M1139" s="179"/>
      <c r="N1139" s="179"/>
      <c r="O1139" s="179"/>
      <c r="P1139" s="179"/>
      <c r="Q1139" s="179"/>
      <c r="R1139" s="179"/>
    </row>
    <row r="1140" spans="1:18" s="3" customFormat="1" ht="24.75" customHeight="1" x14ac:dyDescent="0.2">
      <c r="A1140" s="80" t="s">
        <v>127</v>
      </c>
      <c r="B1140" s="133">
        <v>774</v>
      </c>
      <c r="C1140" s="82" t="s">
        <v>23</v>
      </c>
      <c r="D1140" s="82" t="s">
        <v>25</v>
      </c>
      <c r="E1140" s="82" t="s">
        <v>207</v>
      </c>
      <c r="F1140" s="82"/>
      <c r="G1140" s="84">
        <f t="shared" si="277"/>
        <v>906034</v>
      </c>
      <c r="H1140" s="84">
        <f t="shared" si="277"/>
        <v>906034</v>
      </c>
      <c r="I1140" s="84">
        <f t="shared" si="277"/>
        <v>906034</v>
      </c>
      <c r="J1140" s="159"/>
      <c r="K1140" s="179"/>
      <c r="L1140" s="179"/>
      <c r="M1140" s="179"/>
      <c r="N1140" s="179"/>
      <c r="O1140" s="179"/>
      <c r="P1140" s="179"/>
      <c r="Q1140" s="179"/>
      <c r="R1140" s="179"/>
    </row>
    <row r="1141" spans="1:18" s="18" customFormat="1" ht="25.5" x14ac:dyDescent="0.2">
      <c r="A1141" s="80" t="s">
        <v>27</v>
      </c>
      <c r="B1141" s="82" t="s">
        <v>89</v>
      </c>
      <c r="C1141" s="82" t="s">
        <v>23</v>
      </c>
      <c r="D1141" s="82" t="s">
        <v>25</v>
      </c>
      <c r="E1141" s="82" t="s">
        <v>207</v>
      </c>
      <c r="F1141" s="82" t="s">
        <v>28</v>
      </c>
      <c r="G1141" s="84">
        <f>G1142</f>
        <v>906034</v>
      </c>
      <c r="H1141" s="84">
        <f>H1142</f>
        <v>906034</v>
      </c>
      <c r="I1141" s="84">
        <f>I1142</f>
        <v>906034</v>
      </c>
      <c r="J1141" s="159"/>
      <c r="K1141" s="180"/>
      <c r="L1141" s="180"/>
      <c r="M1141" s="180"/>
      <c r="N1141" s="180"/>
      <c r="O1141" s="180"/>
      <c r="P1141" s="180"/>
      <c r="Q1141" s="180"/>
      <c r="R1141" s="180"/>
    </row>
    <row r="1142" spans="1:18" s="18" customFormat="1" ht="17.25" customHeight="1" x14ac:dyDescent="0.2">
      <c r="A1142" s="80" t="s">
        <v>29</v>
      </c>
      <c r="B1142" s="82" t="s">
        <v>89</v>
      </c>
      <c r="C1142" s="82" t="s">
        <v>23</v>
      </c>
      <c r="D1142" s="82" t="s">
        <v>25</v>
      </c>
      <c r="E1142" s="82" t="s">
        <v>207</v>
      </c>
      <c r="F1142" s="82" t="s">
        <v>30</v>
      </c>
      <c r="G1142" s="70">
        <f>366000+540034</f>
        <v>906034</v>
      </c>
      <c r="H1142" s="70">
        <f t="shared" ref="H1142:M1142" si="278">366000+540034</f>
        <v>906034</v>
      </c>
      <c r="I1142" s="70">
        <f t="shared" si="278"/>
        <v>906034</v>
      </c>
      <c r="J1142" s="70">
        <f t="shared" si="278"/>
        <v>906034</v>
      </c>
      <c r="K1142" s="70">
        <f t="shared" si="278"/>
        <v>906034</v>
      </c>
      <c r="L1142" s="70">
        <f t="shared" si="278"/>
        <v>906034</v>
      </c>
      <c r="M1142" s="70">
        <f t="shared" si="278"/>
        <v>906034</v>
      </c>
      <c r="N1142" s="180"/>
      <c r="O1142" s="180"/>
      <c r="P1142" s="180"/>
      <c r="Q1142" s="180"/>
      <c r="R1142" s="180"/>
    </row>
    <row r="1143" spans="1:18" s="18" customFormat="1" ht="25.5" hidden="1" customHeight="1" x14ac:dyDescent="0.2">
      <c r="A1143" s="121" t="s">
        <v>421</v>
      </c>
      <c r="B1143" s="133">
        <v>774</v>
      </c>
      <c r="C1143" s="82" t="s">
        <v>23</v>
      </c>
      <c r="D1143" s="82" t="s">
        <v>25</v>
      </c>
      <c r="E1143" s="82" t="s">
        <v>202</v>
      </c>
      <c r="F1143" s="82"/>
      <c r="G1143" s="84">
        <f t="shared" ref="G1143:I1145" si="279">G1144</f>
        <v>0</v>
      </c>
      <c r="H1143" s="84">
        <f t="shared" si="279"/>
        <v>0</v>
      </c>
      <c r="I1143" s="84">
        <f t="shared" si="279"/>
        <v>0</v>
      </c>
      <c r="J1143" s="159"/>
      <c r="K1143" s="180"/>
      <c r="L1143" s="180"/>
      <c r="M1143" s="180"/>
      <c r="N1143" s="180"/>
      <c r="O1143" s="180"/>
      <c r="P1143" s="180"/>
      <c r="Q1143" s="180"/>
      <c r="R1143" s="180"/>
    </row>
    <row r="1144" spans="1:18" s="18" customFormat="1" ht="25.5" hidden="1" x14ac:dyDescent="0.2">
      <c r="A1144" s="80" t="s">
        <v>93</v>
      </c>
      <c r="B1144" s="82" t="s">
        <v>89</v>
      </c>
      <c r="C1144" s="82" t="s">
        <v>23</v>
      </c>
      <c r="D1144" s="82" t="s">
        <v>25</v>
      </c>
      <c r="E1144" s="82" t="s">
        <v>203</v>
      </c>
      <c r="F1144" s="82"/>
      <c r="G1144" s="84">
        <f t="shared" si="279"/>
        <v>0</v>
      </c>
      <c r="H1144" s="84">
        <f t="shared" si="279"/>
        <v>0</v>
      </c>
      <c r="I1144" s="84">
        <f t="shared" si="279"/>
        <v>0</v>
      </c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30.75" hidden="1" customHeight="1" x14ac:dyDescent="0.2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203</v>
      </c>
      <c r="F1145" s="82" t="s">
        <v>28</v>
      </c>
      <c r="G1145" s="84">
        <f t="shared" si="279"/>
        <v>0</v>
      </c>
      <c r="H1145" s="84">
        <f t="shared" si="279"/>
        <v>0</v>
      </c>
      <c r="I1145" s="84">
        <f t="shared" si="279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idden="1" x14ac:dyDescent="0.2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203</v>
      </c>
      <c r="F1146" s="82" t="s">
        <v>30</v>
      </c>
      <c r="G1146" s="84"/>
      <c r="H1146" s="84"/>
      <c r="I1146" s="84"/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t="38.25" hidden="1" x14ac:dyDescent="0.2">
      <c r="A1147" s="80" t="s">
        <v>406</v>
      </c>
      <c r="B1147" s="82" t="s">
        <v>89</v>
      </c>
      <c r="C1147" s="82" t="s">
        <v>23</v>
      </c>
      <c r="D1147" s="82" t="s">
        <v>25</v>
      </c>
      <c r="E1147" s="82" t="s">
        <v>405</v>
      </c>
      <c r="F1147" s="82"/>
      <c r="G1147" s="84">
        <f>G1148</f>
        <v>0</v>
      </c>
      <c r="H1147" s="84">
        <f t="shared" ref="H1147:I1148" si="280">H1148</f>
        <v>0</v>
      </c>
      <c r="I1147" s="84">
        <f t="shared" si="280"/>
        <v>0</v>
      </c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52.5" hidden="1" customHeight="1" x14ac:dyDescent="0.2">
      <c r="A1148" s="80" t="s">
        <v>651</v>
      </c>
      <c r="B1148" s="82" t="s">
        <v>89</v>
      </c>
      <c r="C1148" s="82" t="s">
        <v>23</v>
      </c>
      <c r="D1148" s="82" t="s">
        <v>25</v>
      </c>
      <c r="E1148" s="82" t="s">
        <v>652</v>
      </c>
      <c r="F1148" s="82"/>
      <c r="G1148" s="84">
        <f>G1149</f>
        <v>0</v>
      </c>
      <c r="H1148" s="84">
        <f t="shared" si="280"/>
        <v>0</v>
      </c>
      <c r="I1148" s="84">
        <f t="shared" si="280"/>
        <v>0</v>
      </c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25.5" hidden="1" x14ac:dyDescent="0.2">
      <c r="A1149" s="80" t="s">
        <v>91</v>
      </c>
      <c r="B1149" s="82" t="s">
        <v>89</v>
      </c>
      <c r="C1149" s="82" t="s">
        <v>23</v>
      </c>
      <c r="D1149" s="82" t="s">
        <v>25</v>
      </c>
      <c r="E1149" s="82" t="s">
        <v>652</v>
      </c>
      <c r="F1149" s="82" t="s">
        <v>316</v>
      </c>
      <c r="G1149" s="84"/>
      <c r="H1149" s="84"/>
      <c r="I1149" s="84"/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89.25" hidden="1" x14ac:dyDescent="0.2">
      <c r="A1150" s="119" t="s">
        <v>377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 t="s">
        <v>376</v>
      </c>
      <c r="G1150" s="84"/>
      <c r="H1150" s="84"/>
      <c r="I1150" s="84"/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38.25" hidden="1" x14ac:dyDescent="0.2">
      <c r="A1151" s="80" t="s">
        <v>406</v>
      </c>
      <c r="B1151" s="82" t="s">
        <v>89</v>
      </c>
      <c r="C1151" s="82" t="s">
        <v>23</v>
      </c>
      <c r="D1151" s="82" t="s">
        <v>25</v>
      </c>
      <c r="E1151" s="82" t="s">
        <v>405</v>
      </c>
      <c r="F1151" s="82"/>
      <c r="G1151" s="84">
        <f>G1152</f>
        <v>0</v>
      </c>
      <c r="H1151" s="84">
        <f t="shared" ref="H1151:I1151" si="281">H1152</f>
        <v>0</v>
      </c>
      <c r="I1151" s="84">
        <f t="shared" si="281"/>
        <v>0</v>
      </c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52.5" hidden="1" customHeight="1" x14ac:dyDescent="0.2">
      <c r="A1152" s="80" t="s">
        <v>651</v>
      </c>
      <c r="B1152" s="82" t="s">
        <v>89</v>
      </c>
      <c r="C1152" s="82" t="s">
        <v>23</v>
      </c>
      <c r="D1152" s="82" t="s">
        <v>25</v>
      </c>
      <c r="E1152" s="82" t="s">
        <v>652</v>
      </c>
      <c r="F1152" s="82"/>
      <c r="G1152" s="84">
        <f>G1153</f>
        <v>0</v>
      </c>
      <c r="H1152" s="84">
        <f t="shared" ref="H1152:I1152" si="282">H1153</f>
        <v>0</v>
      </c>
      <c r="I1152" s="84">
        <f t="shared" si="282"/>
        <v>0</v>
      </c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25.5" hidden="1" x14ac:dyDescent="0.2">
      <c r="A1153" s="80" t="s">
        <v>91</v>
      </c>
      <c r="B1153" s="82" t="s">
        <v>89</v>
      </c>
      <c r="C1153" s="82" t="s">
        <v>23</v>
      </c>
      <c r="D1153" s="82" t="s">
        <v>25</v>
      </c>
      <c r="E1153" s="82" t="s">
        <v>652</v>
      </c>
      <c r="F1153" s="82" t="s">
        <v>316</v>
      </c>
      <c r="G1153" s="84">
        <f>G1154</f>
        <v>0</v>
      </c>
      <c r="H1153" s="84">
        <f t="shared" ref="H1153:I1153" si="283">H1154</f>
        <v>0</v>
      </c>
      <c r="I1153" s="84">
        <f t="shared" si="283"/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89.25" hidden="1" x14ac:dyDescent="0.2">
      <c r="A1154" s="119" t="s">
        <v>377</v>
      </c>
      <c r="B1154" s="82" t="s">
        <v>89</v>
      </c>
      <c r="C1154" s="82" t="s">
        <v>23</v>
      </c>
      <c r="D1154" s="82" t="s">
        <v>25</v>
      </c>
      <c r="E1154" s="82" t="s">
        <v>652</v>
      </c>
      <c r="F1154" s="82" t="s">
        <v>376</v>
      </c>
      <c r="G1154" s="84"/>
      <c r="H1154" s="84"/>
      <c r="I1154" s="84"/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51" hidden="1" x14ac:dyDescent="0.2">
      <c r="A1155" s="80" t="s">
        <v>447</v>
      </c>
      <c r="B1155" s="82" t="s">
        <v>89</v>
      </c>
      <c r="C1155" s="82" t="s">
        <v>23</v>
      </c>
      <c r="D1155" s="82" t="s">
        <v>25</v>
      </c>
      <c r="E1155" s="82" t="s">
        <v>196</v>
      </c>
      <c r="F1155" s="82"/>
      <c r="G1155" s="84">
        <f>G1156</f>
        <v>0</v>
      </c>
      <c r="H1155" s="84">
        <f>H1156+H1159</f>
        <v>0</v>
      </c>
      <c r="I1155" s="84">
        <f t="shared" ref="H1155:I1157" si="284">I1156</f>
        <v>0</v>
      </c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25.5" hidden="1" x14ac:dyDescent="0.2">
      <c r="A1156" s="80" t="s">
        <v>440</v>
      </c>
      <c r="B1156" s="82" t="s">
        <v>89</v>
      </c>
      <c r="C1156" s="82" t="s">
        <v>23</v>
      </c>
      <c r="D1156" s="82" t="s">
        <v>25</v>
      </c>
      <c r="E1156" s="82" t="s">
        <v>439</v>
      </c>
      <c r="F1156" s="82"/>
      <c r="G1156" s="84">
        <f>G1157</f>
        <v>0</v>
      </c>
      <c r="H1156" s="84">
        <f t="shared" si="284"/>
        <v>0</v>
      </c>
      <c r="I1156" s="84">
        <f t="shared" si="284"/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36" hidden="1" customHeight="1" x14ac:dyDescent="0.2">
      <c r="A1157" s="80" t="s">
        <v>91</v>
      </c>
      <c r="B1157" s="82" t="s">
        <v>89</v>
      </c>
      <c r="C1157" s="82" t="s">
        <v>23</v>
      </c>
      <c r="D1157" s="82" t="s">
        <v>25</v>
      </c>
      <c r="E1157" s="82" t="s">
        <v>439</v>
      </c>
      <c r="F1157" s="82" t="s">
        <v>316</v>
      </c>
      <c r="G1157" s="84">
        <f>G1158</f>
        <v>0</v>
      </c>
      <c r="H1157" s="84">
        <f t="shared" si="284"/>
        <v>0</v>
      </c>
      <c r="I1157" s="84">
        <f t="shared" si="284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99" hidden="1" customHeight="1" x14ac:dyDescent="0.2">
      <c r="A1158" s="119" t="s">
        <v>377</v>
      </c>
      <c r="B1158" s="82" t="s">
        <v>89</v>
      </c>
      <c r="C1158" s="82" t="s">
        <v>23</v>
      </c>
      <c r="D1158" s="82" t="s">
        <v>25</v>
      </c>
      <c r="E1158" s="82" t="s">
        <v>439</v>
      </c>
      <c r="F1158" s="82" t="s">
        <v>376</v>
      </c>
      <c r="G1158" s="84">
        <v>0</v>
      </c>
      <c r="H1158" s="84"/>
      <c r="I1158" s="84"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25.5" hidden="1" x14ac:dyDescent="0.2">
      <c r="A1159" s="80" t="s">
        <v>442</v>
      </c>
      <c r="B1159" s="82" t="s">
        <v>89</v>
      </c>
      <c r="C1159" s="82" t="s">
        <v>23</v>
      </c>
      <c r="D1159" s="82" t="s">
        <v>25</v>
      </c>
      <c r="E1159" s="82" t="s">
        <v>441</v>
      </c>
      <c r="F1159" s="82"/>
      <c r="G1159" s="84">
        <f>G1160</f>
        <v>0</v>
      </c>
      <c r="H1159" s="84">
        <f t="shared" ref="H1159:I1160" si="285">H1160</f>
        <v>0</v>
      </c>
      <c r="I1159" s="84">
        <f t="shared" si="285"/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18" customFormat="1" ht="36" hidden="1" customHeight="1" x14ac:dyDescent="0.2">
      <c r="A1160" s="80" t="s">
        <v>91</v>
      </c>
      <c r="B1160" s="82" t="s">
        <v>89</v>
      </c>
      <c r="C1160" s="82" t="s">
        <v>23</v>
      </c>
      <c r="D1160" s="82" t="s">
        <v>25</v>
      </c>
      <c r="E1160" s="82" t="s">
        <v>441</v>
      </c>
      <c r="F1160" s="82" t="s">
        <v>316</v>
      </c>
      <c r="G1160" s="84">
        <f>G1161</f>
        <v>0</v>
      </c>
      <c r="H1160" s="84">
        <f t="shared" si="285"/>
        <v>0</v>
      </c>
      <c r="I1160" s="84">
        <f t="shared" si="285"/>
        <v>0</v>
      </c>
      <c r="J1160" s="159"/>
      <c r="K1160" s="180"/>
      <c r="L1160" s="180"/>
      <c r="M1160" s="180"/>
      <c r="N1160" s="180"/>
      <c r="O1160" s="180"/>
      <c r="P1160" s="180"/>
      <c r="Q1160" s="180"/>
      <c r="R1160" s="180"/>
    </row>
    <row r="1161" spans="1:18" s="18" customFormat="1" ht="99" hidden="1" customHeight="1" x14ac:dyDescent="0.2">
      <c r="A1161" s="119" t="s">
        <v>377</v>
      </c>
      <c r="B1161" s="82" t="s">
        <v>89</v>
      </c>
      <c r="C1161" s="82" t="s">
        <v>23</v>
      </c>
      <c r="D1161" s="82" t="s">
        <v>25</v>
      </c>
      <c r="E1161" s="82" t="s">
        <v>441</v>
      </c>
      <c r="F1161" s="82" t="s">
        <v>376</v>
      </c>
      <c r="G1161" s="84">
        <v>0</v>
      </c>
      <c r="H1161" s="84"/>
      <c r="I1161" s="84">
        <v>0</v>
      </c>
      <c r="J1161" s="159"/>
      <c r="K1161" s="180"/>
      <c r="L1161" s="180"/>
      <c r="M1161" s="180"/>
      <c r="N1161" s="180"/>
      <c r="O1161" s="180"/>
      <c r="P1161" s="180"/>
      <c r="Q1161" s="180"/>
      <c r="R1161" s="180"/>
    </row>
    <row r="1162" spans="1:18" s="76" customFormat="1" ht="24.75" hidden="1" customHeight="1" x14ac:dyDescent="0.2">
      <c r="A1162" s="125" t="s">
        <v>151</v>
      </c>
      <c r="B1162" s="82" t="s">
        <v>89</v>
      </c>
      <c r="C1162" s="82" t="s">
        <v>23</v>
      </c>
      <c r="D1162" s="82" t="s">
        <v>25</v>
      </c>
      <c r="E1162" s="82" t="s">
        <v>216</v>
      </c>
      <c r="F1162" s="143"/>
      <c r="G1162" s="84">
        <f>G1163</f>
        <v>0</v>
      </c>
      <c r="H1162" s="84">
        <v>0</v>
      </c>
      <c r="I1162" s="84">
        <v>0</v>
      </c>
      <c r="J1162" s="159"/>
      <c r="K1162" s="194"/>
      <c r="L1162" s="195"/>
      <c r="M1162" s="195"/>
      <c r="N1162" s="195"/>
      <c r="O1162" s="195"/>
      <c r="P1162" s="195"/>
      <c r="Q1162" s="195"/>
      <c r="R1162" s="195"/>
    </row>
    <row r="1163" spans="1:18" ht="25.5" hidden="1" x14ac:dyDescent="0.2">
      <c r="A1163" s="125" t="s">
        <v>151</v>
      </c>
      <c r="B1163" s="82" t="s">
        <v>89</v>
      </c>
      <c r="C1163" s="82" t="s">
        <v>23</v>
      </c>
      <c r="D1163" s="82" t="s">
        <v>25</v>
      </c>
      <c r="E1163" s="82" t="s">
        <v>254</v>
      </c>
      <c r="F1163" s="133"/>
      <c r="G1163" s="84">
        <f>G1164</f>
        <v>0</v>
      </c>
      <c r="H1163" s="84">
        <v>0</v>
      </c>
      <c r="I1163" s="84">
        <v>0</v>
      </c>
      <c r="J1163" s="159"/>
      <c r="K1163" s="189"/>
    </row>
    <row r="1164" spans="1:18" hidden="1" x14ac:dyDescent="0.2">
      <c r="A1164" s="80" t="s">
        <v>60</v>
      </c>
      <c r="B1164" s="82" t="s">
        <v>89</v>
      </c>
      <c r="C1164" s="82" t="s">
        <v>23</v>
      </c>
      <c r="D1164" s="82" t="s">
        <v>25</v>
      </c>
      <c r="E1164" s="82" t="s">
        <v>254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  <c r="K1164" s="189"/>
    </row>
    <row r="1165" spans="1:18" ht="19.5" hidden="1" customHeight="1" x14ac:dyDescent="0.2">
      <c r="A1165" s="80" t="s">
        <v>162</v>
      </c>
      <c r="B1165" s="82" t="s">
        <v>89</v>
      </c>
      <c r="C1165" s="82" t="s">
        <v>23</v>
      </c>
      <c r="D1165" s="82" t="s">
        <v>25</v>
      </c>
      <c r="E1165" s="82" t="s">
        <v>254</v>
      </c>
      <c r="F1165" s="82" t="s">
        <v>30</v>
      </c>
      <c r="G1165" s="84"/>
      <c r="H1165" s="84">
        <f>'прил 4'!H326</f>
        <v>0</v>
      </c>
      <c r="I1165" s="84">
        <f>'прил 4'!I326</f>
        <v>0</v>
      </c>
      <c r="J1165" s="159"/>
      <c r="K1165" s="189"/>
    </row>
    <row r="1166" spans="1:18" ht="30" hidden="1" customHeight="1" x14ac:dyDescent="0.2">
      <c r="A1166" s="80" t="s">
        <v>305</v>
      </c>
      <c r="B1166" s="82" t="s">
        <v>89</v>
      </c>
      <c r="C1166" s="82" t="s">
        <v>23</v>
      </c>
      <c r="D1166" s="82" t="s">
        <v>25</v>
      </c>
      <c r="E1166" s="82" t="s">
        <v>193</v>
      </c>
      <c r="F1166" s="82"/>
      <c r="G1166" s="84">
        <f>G1167</f>
        <v>0</v>
      </c>
      <c r="H1166" s="84"/>
      <c r="I1166" s="84"/>
      <c r="J1166" s="159"/>
      <c r="K1166" s="189"/>
    </row>
    <row r="1167" spans="1:18" ht="29.25" hidden="1" customHeight="1" x14ac:dyDescent="0.2">
      <c r="A1167" s="80" t="s">
        <v>27</v>
      </c>
      <c r="B1167" s="82" t="s">
        <v>89</v>
      </c>
      <c r="C1167" s="82" t="s">
        <v>23</v>
      </c>
      <c r="D1167" s="82" t="s">
        <v>25</v>
      </c>
      <c r="E1167" s="82" t="s">
        <v>193</v>
      </c>
      <c r="F1167" s="82" t="s">
        <v>28</v>
      </c>
      <c r="G1167" s="84">
        <f>G1168</f>
        <v>0</v>
      </c>
      <c r="H1167" s="84"/>
      <c r="I1167" s="84"/>
      <c r="J1167" s="159"/>
      <c r="K1167" s="189"/>
    </row>
    <row r="1168" spans="1:18" ht="19.5" hidden="1" customHeight="1" x14ac:dyDescent="0.2">
      <c r="A1168" s="80" t="s">
        <v>29</v>
      </c>
      <c r="B1168" s="82" t="s">
        <v>89</v>
      </c>
      <c r="C1168" s="82" t="s">
        <v>23</v>
      </c>
      <c r="D1168" s="82" t="s">
        <v>25</v>
      </c>
      <c r="E1168" s="82" t="s">
        <v>193</v>
      </c>
      <c r="F1168" s="82" t="s">
        <v>30</v>
      </c>
      <c r="G1168" s="84"/>
      <c r="H1168" s="84"/>
      <c r="I1168" s="84"/>
      <c r="J1168" s="159"/>
      <c r="K1168" s="189"/>
    </row>
    <row r="1169" spans="1:18" s="149" customFormat="1" ht="30.75" hidden="1" customHeight="1" x14ac:dyDescent="0.2">
      <c r="A1169" s="125" t="s">
        <v>253</v>
      </c>
      <c r="B1169" s="82" t="s">
        <v>89</v>
      </c>
      <c r="C1169" s="82" t="s">
        <v>23</v>
      </c>
      <c r="D1169" s="82" t="s">
        <v>25</v>
      </c>
      <c r="E1169" s="82" t="s">
        <v>501</v>
      </c>
      <c r="F1169" s="82"/>
      <c r="G1169" s="84">
        <f>G1170</f>
        <v>0</v>
      </c>
      <c r="H1169" s="240">
        <v>0</v>
      </c>
      <c r="I1169" s="240">
        <v>0</v>
      </c>
      <c r="J1169" s="173"/>
      <c r="K1169" s="186"/>
      <c r="L1169" s="186"/>
      <c r="M1169" s="186"/>
      <c r="N1169" s="186"/>
      <c r="O1169" s="186"/>
      <c r="P1169" s="186"/>
      <c r="Q1169" s="186"/>
      <c r="R1169" s="186"/>
    </row>
    <row r="1170" spans="1:18" ht="30.75" hidden="1" customHeight="1" x14ac:dyDescent="0.2">
      <c r="A1170" s="80" t="s">
        <v>253</v>
      </c>
      <c r="B1170" s="82" t="s">
        <v>89</v>
      </c>
      <c r="C1170" s="82" t="s">
        <v>23</v>
      </c>
      <c r="D1170" s="82" t="s">
        <v>25</v>
      </c>
      <c r="E1170" s="82" t="s">
        <v>502</v>
      </c>
      <c r="F1170" s="82"/>
      <c r="G1170" s="84">
        <f>G1177</f>
        <v>0</v>
      </c>
      <c r="H1170" s="84">
        <v>0</v>
      </c>
      <c r="I1170" s="84">
        <v>0</v>
      </c>
      <c r="J1170" s="159"/>
    </row>
    <row r="1171" spans="1:18" ht="30.75" hidden="1" customHeight="1" x14ac:dyDescent="0.2">
      <c r="A1171" s="80" t="s">
        <v>33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 t="s">
        <v>34</v>
      </c>
      <c r="G1171" s="84">
        <f>G1172</f>
        <v>75725</v>
      </c>
      <c r="H1171" s="84">
        <v>0</v>
      </c>
      <c r="I1171" s="84">
        <v>0</v>
      </c>
      <c r="J1171" s="159"/>
    </row>
    <row r="1172" spans="1:18" ht="30.75" hidden="1" customHeight="1" x14ac:dyDescent="0.2">
      <c r="A1172" s="80" t="s">
        <v>35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36</v>
      </c>
      <c r="G1172" s="84">
        <f>'прил 4'!G1795</f>
        <v>75725</v>
      </c>
      <c r="H1172" s="84">
        <v>0</v>
      </c>
      <c r="I1172" s="84">
        <v>0</v>
      </c>
      <c r="J1172" s="159"/>
    </row>
    <row r="1173" spans="1:18" ht="23.25" hidden="1" customHeight="1" x14ac:dyDescent="0.2">
      <c r="A1173" s="80" t="s">
        <v>133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134</v>
      </c>
      <c r="G1173" s="84">
        <f>G1174</f>
        <v>0</v>
      </c>
      <c r="H1173" s="84">
        <v>0</v>
      </c>
      <c r="I1173" s="84">
        <v>0</v>
      </c>
      <c r="J1173" s="159"/>
    </row>
    <row r="1174" spans="1:18" ht="30.75" hidden="1" customHeight="1" x14ac:dyDescent="0.2">
      <c r="A1174" s="80" t="s">
        <v>135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136</v>
      </c>
      <c r="G1174" s="84">
        <f>'прил 4'!G1012</f>
        <v>0</v>
      </c>
      <c r="H1174" s="84">
        <v>0</v>
      </c>
      <c r="I1174" s="84">
        <v>0</v>
      </c>
      <c r="J1174" s="159"/>
    </row>
    <row r="1175" spans="1:18" ht="21.75" hidden="1" customHeight="1" x14ac:dyDescent="0.2">
      <c r="A1175" s="80" t="s">
        <v>140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141</v>
      </c>
      <c r="G1175" s="84">
        <f>G1176</f>
        <v>0</v>
      </c>
      <c r="H1175" s="84">
        <v>0</v>
      </c>
      <c r="I1175" s="84">
        <v>0</v>
      </c>
      <c r="J1175" s="159"/>
    </row>
    <row r="1176" spans="1:18" ht="22.5" hidden="1" customHeight="1" x14ac:dyDescent="0.2">
      <c r="A1176" s="80" t="s">
        <v>160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161</v>
      </c>
      <c r="G1176" s="84"/>
      <c r="H1176" s="84">
        <v>0</v>
      </c>
      <c r="I1176" s="84">
        <v>0</v>
      </c>
      <c r="J1176" s="159"/>
    </row>
    <row r="1177" spans="1:18" ht="25.5" hidden="1" x14ac:dyDescent="0.2">
      <c r="A1177" s="80" t="s">
        <v>27</v>
      </c>
      <c r="B1177" s="82" t="s">
        <v>89</v>
      </c>
      <c r="C1177" s="82" t="s">
        <v>23</v>
      </c>
      <c r="D1177" s="82" t="s">
        <v>25</v>
      </c>
      <c r="E1177" s="82" t="s">
        <v>502</v>
      </c>
      <c r="F1177" s="82" t="s">
        <v>28</v>
      </c>
      <c r="G1177" s="83">
        <f t="shared" ref="G1177:I1177" si="286">G1178</f>
        <v>0</v>
      </c>
      <c r="H1177" s="83">
        <f t="shared" si="286"/>
        <v>0</v>
      </c>
      <c r="I1177" s="83">
        <f t="shared" si="286"/>
        <v>0</v>
      </c>
      <c r="J1177" s="160"/>
    </row>
    <row r="1178" spans="1:18" hidden="1" x14ac:dyDescent="0.2">
      <c r="A1178" s="80" t="s">
        <v>29</v>
      </c>
      <c r="B1178" s="82" t="s">
        <v>89</v>
      </c>
      <c r="C1178" s="82" t="s">
        <v>23</v>
      </c>
      <c r="D1178" s="82" t="s">
        <v>25</v>
      </c>
      <c r="E1178" s="82" t="s">
        <v>502</v>
      </c>
      <c r="F1178" s="82" t="s">
        <v>30</v>
      </c>
      <c r="G1178" s="83"/>
      <c r="H1178" s="83"/>
      <c r="I1178" s="83"/>
      <c r="J1178" s="160"/>
    </row>
    <row r="1179" spans="1:18" s="149" customFormat="1" ht="30.75" hidden="1" customHeight="1" x14ac:dyDescent="0.2">
      <c r="A1179" s="125" t="s">
        <v>151</v>
      </c>
      <c r="B1179" s="82" t="s">
        <v>89</v>
      </c>
      <c r="C1179" s="82" t="s">
        <v>23</v>
      </c>
      <c r="D1179" s="82" t="s">
        <v>25</v>
      </c>
      <c r="E1179" s="82" t="s">
        <v>216</v>
      </c>
      <c r="F1179" s="82"/>
      <c r="G1179" s="84">
        <f>G1180</f>
        <v>0</v>
      </c>
      <c r="H1179" s="240">
        <v>0</v>
      </c>
      <c r="I1179" s="240">
        <v>0</v>
      </c>
      <c r="J1179" s="173"/>
      <c r="K1179" s="186"/>
      <c r="L1179" s="186"/>
      <c r="M1179" s="186"/>
      <c r="N1179" s="186"/>
      <c r="O1179" s="186"/>
      <c r="P1179" s="186"/>
      <c r="Q1179" s="186"/>
      <c r="R1179" s="186"/>
    </row>
    <row r="1180" spans="1:18" ht="30.75" hidden="1" customHeight="1" x14ac:dyDescent="0.2">
      <c r="A1180" s="80" t="s">
        <v>151</v>
      </c>
      <c r="B1180" s="82" t="s">
        <v>89</v>
      </c>
      <c r="C1180" s="82" t="s">
        <v>23</v>
      </c>
      <c r="D1180" s="82" t="s">
        <v>25</v>
      </c>
      <c r="E1180" s="82" t="s">
        <v>735</v>
      </c>
      <c r="F1180" s="82"/>
      <c r="G1180" s="84">
        <f>G1187</f>
        <v>0</v>
      </c>
      <c r="H1180" s="84">
        <v>0</v>
      </c>
      <c r="I1180" s="84">
        <v>0</v>
      </c>
      <c r="J1180" s="159"/>
    </row>
    <row r="1181" spans="1:18" ht="30.75" hidden="1" customHeight="1" x14ac:dyDescent="0.2">
      <c r="A1181" s="80" t="s">
        <v>33</v>
      </c>
      <c r="B1181" s="82" t="s">
        <v>89</v>
      </c>
      <c r="C1181" s="82" t="s">
        <v>23</v>
      </c>
      <c r="D1181" s="82" t="s">
        <v>25</v>
      </c>
      <c r="E1181" s="82" t="s">
        <v>502</v>
      </c>
      <c r="F1181" s="82" t="s">
        <v>34</v>
      </c>
      <c r="G1181" s="84">
        <f>G1182</f>
        <v>14640888.91</v>
      </c>
      <c r="H1181" s="84">
        <v>0</v>
      </c>
      <c r="I1181" s="84">
        <v>0</v>
      </c>
      <c r="J1181" s="159"/>
    </row>
    <row r="1182" spans="1:18" ht="30.75" hidden="1" customHeight="1" x14ac:dyDescent="0.2">
      <c r="A1182" s="80" t="s">
        <v>35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36</v>
      </c>
      <c r="G1182" s="84">
        <f>'прил 4'!G1818</f>
        <v>14640888.91</v>
      </c>
      <c r="H1182" s="84">
        <v>0</v>
      </c>
      <c r="I1182" s="84">
        <v>0</v>
      </c>
      <c r="J1182" s="159"/>
    </row>
    <row r="1183" spans="1:18" ht="23.25" hidden="1" customHeight="1" x14ac:dyDescent="0.2">
      <c r="A1183" s="80" t="s">
        <v>133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134</v>
      </c>
      <c r="G1183" s="84">
        <f>G1184</f>
        <v>0</v>
      </c>
      <c r="H1183" s="84">
        <v>0</v>
      </c>
      <c r="I1183" s="84">
        <v>0</v>
      </c>
      <c r="J1183" s="159"/>
    </row>
    <row r="1184" spans="1:18" ht="30.75" hidden="1" customHeight="1" x14ac:dyDescent="0.2">
      <c r="A1184" s="80" t="s">
        <v>135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136</v>
      </c>
      <c r="G1184" s="84">
        <f>'прил 4'!G1022</f>
        <v>0</v>
      </c>
      <c r="H1184" s="84">
        <v>0</v>
      </c>
      <c r="I1184" s="84">
        <v>0</v>
      </c>
      <c r="J1184" s="159"/>
    </row>
    <row r="1185" spans="1:18" ht="21.75" hidden="1" customHeight="1" x14ac:dyDescent="0.2">
      <c r="A1185" s="80" t="s">
        <v>140</v>
      </c>
      <c r="B1185" s="82" t="s">
        <v>89</v>
      </c>
      <c r="C1185" s="82" t="s">
        <v>23</v>
      </c>
      <c r="D1185" s="82" t="s">
        <v>25</v>
      </c>
      <c r="E1185" s="82" t="s">
        <v>502</v>
      </c>
      <c r="F1185" s="82" t="s">
        <v>141</v>
      </c>
      <c r="G1185" s="84">
        <f>G1186</f>
        <v>0</v>
      </c>
      <c r="H1185" s="84">
        <v>0</v>
      </c>
      <c r="I1185" s="84">
        <v>0</v>
      </c>
      <c r="J1185" s="159"/>
    </row>
    <row r="1186" spans="1:18" ht="22.5" hidden="1" customHeight="1" x14ac:dyDescent="0.2">
      <c r="A1186" s="80" t="s">
        <v>160</v>
      </c>
      <c r="B1186" s="82" t="s">
        <v>89</v>
      </c>
      <c r="C1186" s="82" t="s">
        <v>23</v>
      </c>
      <c r="D1186" s="82" t="s">
        <v>25</v>
      </c>
      <c r="E1186" s="82" t="s">
        <v>502</v>
      </c>
      <c r="F1186" s="82" t="s">
        <v>161</v>
      </c>
      <c r="G1186" s="84"/>
      <c r="H1186" s="84">
        <v>0</v>
      </c>
      <c r="I1186" s="84">
        <v>0</v>
      </c>
      <c r="J1186" s="159"/>
    </row>
    <row r="1187" spans="1:18" ht="25.5" hidden="1" x14ac:dyDescent="0.2">
      <c r="A1187" s="80" t="s">
        <v>27</v>
      </c>
      <c r="B1187" s="82" t="s">
        <v>89</v>
      </c>
      <c r="C1187" s="82" t="s">
        <v>23</v>
      </c>
      <c r="D1187" s="82" t="s">
        <v>25</v>
      </c>
      <c r="E1187" s="82" t="s">
        <v>735</v>
      </c>
      <c r="F1187" s="82" t="s">
        <v>28</v>
      </c>
      <c r="G1187" s="83">
        <f t="shared" ref="G1187:I1187" si="287">G1188</f>
        <v>0</v>
      </c>
      <c r="H1187" s="83">
        <f t="shared" si="287"/>
        <v>0</v>
      </c>
      <c r="I1187" s="83">
        <f t="shared" si="287"/>
        <v>0</v>
      </c>
      <c r="J1187" s="160"/>
    </row>
    <row r="1188" spans="1:18" hidden="1" x14ac:dyDescent="0.2">
      <c r="A1188" s="80" t="s">
        <v>29</v>
      </c>
      <c r="B1188" s="82" t="s">
        <v>89</v>
      </c>
      <c r="C1188" s="82" t="s">
        <v>23</v>
      </c>
      <c r="D1188" s="82" t="s">
        <v>25</v>
      </c>
      <c r="E1188" s="82" t="s">
        <v>735</v>
      </c>
      <c r="F1188" s="82" t="s">
        <v>30</v>
      </c>
      <c r="G1188" s="83"/>
      <c r="H1188" s="83"/>
      <c r="I1188" s="83"/>
      <c r="J1188" s="160"/>
    </row>
    <row r="1189" spans="1:18" s="153" customFormat="1" ht="28.5" hidden="1" customHeight="1" x14ac:dyDescent="0.2">
      <c r="A1189" s="125" t="s">
        <v>422</v>
      </c>
      <c r="B1189" s="82" t="s">
        <v>89</v>
      </c>
      <c r="C1189" s="82" t="s">
        <v>23</v>
      </c>
      <c r="D1189" s="82" t="s">
        <v>25</v>
      </c>
      <c r="E1189" s="82" t="s">
        <v>177</v>
      </c>
      <c r="F1189" s="82"/>
      <c r="G1189" s="84">
        <f>G1194</f>
        <v>0</v>
      </c>
      <c r="H1189" s="84">
        <f t="shared" ref="H1189:I1189" si="288">H1194</f>
        <v>0</v>
      </c>
      <c r="I1189" s="84">
        <f t="shared" si="288"/>
        <v>0</v>
      </c>
      <c r="J1189" s="159"/>
      <c r="K1189" s="184"/>
      <c r="L1189" s="184"/>
      <c r="M1189" s="184"/>
      <c r="N1189" s="184"/>
      <c r="O1189" s="184"/>
      <c r="P1189" s="184"/>
      <c r="Q1189" s="184"/>
      <c r="R1189" s="184"/>
    </row>
    <row r="1190" spans="1:18" s="153" customFormat="1" ht="27.75" hidden="1" customHeight="1" x14ac:dyDescent="0.2">
      <c r="A1190" s="125" t="s">
        <v>69</v>
      </c>
      <c r="B1190" s="82" t="s">
        <v>89</v>
      </c>
      <c r="C1190" s="82" t="s">
        <v>23</v>
      </c>
      <c r="D1190" s="82" t="s">
        <v>25</v>
      </c>
      <c r="E1190" s="82" t="s">
        <v>188</v>
      </c>
      <c r="F1190" s="82"/>
      <c r="G1190" s="84">
        <f>G1191</f>
        <v>0</v>
      </c>
      <c r="H1190" s="84">
        <f t="shared" ref="H1190:I1190" si="289">H1191</f>
        <v>0</v>
      </c>
      <c r="I1190" s="84">
        <f t="shared" si="289"/>
        <v>0</v>
      </c>
      <c r="J1190" s="159"/>
      <c r="K1190" s="184"/>
      <c r="L1190" s="184"/>
      <c r="M1190" s="184"/>
      <c r="N1190" s="184"/>
      <c r="O1190" s="184"/>
      <c r="P1190" s="184"/>
      <c r="Q1190" s="184"/>
      <c r="R1190" s="184"/>
    </row>
    <row r="1191" spans="1:18" s="205" customFormat="1" ht="28.5" hidden="1" customHeight="1" x14ac:dyDescent="0.2">
      <c r="A1191" s="80" t="s">
        <v>33</v>
      </c>
      <c r="B1191" s="82" t="s">
        <v>89</v>
      </c>
      <c r="C1191" s="82" t="s">
        <v>23</v>
      </c>
      <c r="D1191" s="82" t="s">
        <v>25</v>
      </c>
      <c r="E1191" s="82" t="s">
        <v>188</v>
      </c>
      <c r="F1191" s="82" t="s">
        <v>34</v>
      </c>
      <c r="G1191" s="84">
        <f>G1192</f>
        <v>0</v>
      </c>
      <c r="H1191" s="84">
        <f>H1192</f>
        <v>0</v>
      </c>
      <c r="I1191" s="84">
        <f>I1192</f>
        <v>0</v>
      </c>
      <c r="J1191" s="159"/>
      <c r="K1191" s="183"/>
      <c r="L1191" s="183"/>
      <c r="M1191" s="183"/>
      <c r="N1191" s="183"/>
      <c r="O1191" s="183"/>
      <c r="P1191" s="183"/>
      <c r="Q1191" s="183"/>
      <c r="R1191" s="183"/>
    </row>
    <row r="1192" spans="1:18" s="205" customFormat="1" hidden="1" x14ac:dyDescent="0.2">
      <c r="A1192" s="80"/>
      <c r="B1192" s="82" t="s">
        <v>89</v>
      </c>
      <c r="C1192" s="82" t="s">
        <v>23</v>
      </c>
      <c r="D1192" s="82" t="s">
        <v>25</v>
      </c>
      <c r="E1192" s="82"/>
      <c r="F1192" s="82"/>
      <c r="G1192" s="84"/>
      <c r="H1192" s="84"/>
      <c r="I1192" s="84"/>
      <c r="J1192" s="159"/>
      <c r="K1192" s="185"/>
      <c r="L1192" s="183"/>
      <c r="M1192" s="183"/>
      <c r="N1192" s="183"/>
      <c r="O1192" s="183"/>
      <c r="P1192" s="183"/>
      <c r="Q1192" s="183"/>
      <c r="R1192" s="183"/>
    </row>
    <row r="1193" spans="1:18" s="205" customFormat="1" ht="38.25" hidden="1" x14ac:dyDescent="0.2">
      <c r="A1193" s="80" t="s">
        <v>1031</v>
      </c>
      <c r="B1193" s="82" t="s">
        <v>89</v>
      </c>
      <c r="C1193" s="82" t="s">
        <v>23</v>
      </c>
      <c r="D1193" s="82" t="s">
        <v>25</v>
      </c>
      <c r="E1193" s="82" t="s">
        <v>177</v>
      </c>
      <c r="F1193" s="82"/>
      <c r="G1193" s="84">
        <f>G1194</f>
        <v>0</v>
      </c>
      <c r="H1193" s="84">
        <f t="shared" ref="H1193:I1193" si="290">H1194</f>
        <v>0</v>
      </c>
      <c r="I1193" s="84">
        <f t="shared" si="290"/>
        <v>0</v>
      </c>
      <c r="J1193" s="159"/>
      <c r="K1193" s="185"/>
      <c r="L1193" s="183"/>
      <c r="M1193" s="183"/>
      <c r="N1193" s="183"/>
      <c r="O1193" s="183"/>
      <c r="P1193" s="183"/>
      <c r="Q1193" s="183"/>
      <c r="R1193" s="183"/>
    </row>
    <row r="1194" spans="1:18" s="153" customFormat="1" ht="65.25" hidden="1" customHeight="1" x14ac:dyDescent="0.2">
      <c r="A1194" s="125" t="s">
        <v>867</v>
      </c>
      <c r="B1194" s="82" t="s">
        <v>89</v>
      </c>
      <c r="C1194" s="82" t="s">
        <v>23</v>
      </c>
      <c r="D1194" s="82" t="s">
        <v>25</v>
      </c>
      <c r="E1194" s="82" t="s">
        <v>1185</v>
      </c>
      <c r="F1194" s="82"/>
      <c r="G1194" s="84">
        <f>G1195</f>
        <v>0</v>
      </c>
      <c r="H1194" s="84">
        <f t="shared" ref="H1194:I1194" si="291">H1195</f>
        <v>0</v>
      </c>
      <c r="I1194" s="84">
        <f t="shared" si="291"/>
        <v>0</v>
      </c>
      <c r="J1194" s="159"/>
      <c r="K1194" s="184"/>
      <c r="L1194" s="184"/>
      <c r="M1194" s="184"/>
      <c r="N1194" s="184"/>
      <c r="O1194" s="184"/>
      <c r="P1194" s="184"/>
      <c r="Q1194" s="184"/>
      <c r="R1194" s="184"/>
    </row>
    <row r="1195" spans="1:18" s="205" customFormat="1" ht="28.5" hidden="1" customHeight="1" x14ac:dyDescent="0.2">
      <c r="A1195" s="80" t="s">
        <v>27</v>
      </c>
      <c r="B1195" s="82" t="s">
        <v>89</v>
      </c>
      <c r="C1195" s="82" t="s">
        <v>23</v>
      </c>
      <c r="D1195" s="82" t="s">
        <v>25</v>
      </c>
      <c r="E1195" s="82" t="s">
        <v>1185</v>
      </c>
      <c r="F1195" s="82" t="s">
        <v>28</v>
      </c>
      <c r="G1195" s="84">
        <f>G1196</f>
        <v>0</v>
      </c>
      <c r="H1195" s="84">
        <f>H1196</f>
        <v>0</v>
      </c>
      <c r="I1195" s="84">
        <f>I1196</f>
        <v>0</v>
      </c>
      <c r="J1195" s="159"/>
      <c r="K1195" s="183"/>
      <c r="L1195" s="183"/>
      <c r="M1195" s="183"/>
      <c r="N1195" s="183"/>
      <c r="O1195" s="183"/>
      <c r="P1195" s="183"/>
      <c r="Q1195" s="183"/>
      <c r="R1195" s="183"/>
    </row>
    <row r="1196" spans="1:18" s="205" customFormat="1" hidden="1" x14ac:dyDescent="0.2">
      <c r="A1196" s="80" t="s">
        <v>29</v>
      </c>
      <c r="B1196" s="82" t="s">
        <v>89</v>
      </c>
      <c r="C1196" s="82" t="s">
        <v>23</v>
      </c>
      <c r="D1196" s="82" t="s">
        <v>25</v>
      </c>
      <c r="E1196" s="82" t="s">
        <v>1185</v>
      </c>
      <c r="F1196" s="82" t="s">
        <v>30</v>
      </c>
      <c r="G1196" s="84">
        <f>2500000-2500000</f>
        <v>0</v>
      </c>
      <c r="H1196" s="84">
        <v>0</v>
      </c>
      <c r="I1196" s="84">
        <v>0</v>
      </c>
      <c r="J1196" s="159"/>
      <c r="K1196" s="185"/>
      <c r="L1196" s="183"/>
      <c r="M1196" s="183"/>
      <c r="N1196" s="183"/>
      <c r="O1196" s="183"/>
      <c r="P1196" s="183"/>
      <c r="Q1196" s="183"/>
      <c r="R1196" s="183"/>
    </row>
    <row r="1197" spans="1:18" s="33" customFormat="1" ht="27" hidden="1" customHeight="1" x14ac:dyDescent="0.2">
      <c r="A1197" s="80" t="s">
        <v>92</v>
      </c>
      <c r="B1197" s="133">
        <v>774</v>
      </c>
      <c r="C1197" s="82" t="s">
        <v>23</v>
      </c>
      <c r="D1197" s="82" t="s">
        <v>25</v>
      </c>
      <c r="E1197" s="133" t="s">
        <v>192</v>
      </c>
      <c r="F1197" s="82"/>
      <c r="G1197" s="84">
        <f>G1198+G1201</f>
        <v>0</v>
      </c>
      <c r="H1197" s="84">
        <f t="shared" ref="H1197:I1198" si="292">H1198</f>
        <v>0</v>
      </c>
      <c r="I1197" s="84">
        <f t="shared" si="292"/>
        <v>0</v>
      </c>
      <c r="J1197" s="159"/>
      <c r="K1197" s="191"/>
      <c r="L1197" s="191"/>
      <c r="M1197" s="191"/>
      <c r="N1197" s="191"/>
      <c r="O1197" s="191"/>
      <c r="P1197" s="191"/>
      <c r="Q1197" s="191"/>
      <c r="R1197" s="191"/>
    </row>
    <row r="1198" spans="1:18" ht="19.5" hidden="1" customHeight="1" x14ac:dyDescent="0.2">
      <c r="A1198" s="80" t="s">
        <v>738</v>
      </c>
      <c r="B1198" s="133">
        <v>774</v>
      </c>
      <c r="C1198" s="82" t="s">
        <v>23</v>
      </c>
      <c r="D1198" s="82" t="s">
        <v>25</v>
      </c>
      <c r="E1198" s="82" t="s">
        <v>739</v>
      </c>
      <c r="F1198" s="82"/>
      <c r="G1198" s="84">
        <f>G1199</f>
        <v>0</v>
      </c>
      <c r="H1198" s="84">
        <f t="shared" si="292"/>
        <v>0</v>
      </c>
      <c r="I1198" s="84">
        <f t="shared" si="292"/>
        <v>0</v>
      </c>
      <c r="J1198" s="159"/>
    </row>
    <row r="1199" spans="1:18" ht="30.75" hidden="1" customHeight="1" x14ac:dyDescent="0.2">
      <c r="A1199" s="80" t="s">
        <v>27</v>
      </c>
      <c r="B1199" s="133">
        <v>774</v>
      </c>
      <c r="C1199" s="82" t="s">
        <v>23</v>
      </c>
      <c r="D1199" s="82" t="s">
        <v>25</v>
      </c>
      <c r="E1199" s="82" t="s">
        <v>739</v>
      </c>
      <c r="F1199" s="82" t="s">
        <v>28</v>
      </c>
      <c r="G1199" s="84">
        <f>G1200</f>
        <v>0</v>
      </c>
      <c r="H1199" s="84">
        <f>H1200</f>
        <v>0</v>
      </c>
      <c r="I1199" s="84">
        <f>I1200</f>
        <v>0</v>
      </c>
      <c r="J1199" s="159"/>
    </row>
    <row r="1200" spans="1:18" ht="18.75" hidden="1" customHeight="1" x14ac:dyDescent="0.2">
      <c r="A1200" s="80" t="s">
        <v>29</v>
      </c>
      <c r="B1200" s="133">
        <v>774</v>
      </c>
      <c r="C1200" s="82" t="s">
        <v>23</v>
      </c>
      <c r="D1200" s="82" t="s">
        <v>25</v>
      </c>
      <c r="E1200" s="82" t="s">
        <v>739</v>
      </c>
      <c r="F1200" s="82" t="s">
        <v>30</v>
      </c>
      <c r="G1200" s="84"/>
      <c r="H1200" s="84"/>
      <c r="I1200" s="84"/>
      <c r="J1200" s="159"/>
    </row>
    <row r="1201" spans="1:18" ht="19.5" hidden="1" customHeight="1" x14ac:dyDescent="0.2">
      <c r="A1201" s="80" t="s">
        <v>900</v>
      </c>
      <c r="B1201" s="133">
        <v>774</v>
      </c>
      <c r="C1201" s="82" t="s">
        <v>23</v>
      </c>
      <c r="D1201" s="82" t="s">
        <v>25</v>
      </c>
      <c r="E1201" s="82" t="s">
        <v>901</v>
      </c>
      <c r="F1201" s="82"/>
      <c r="G1201" s="84">
        <f>G1202</f>
        <v>0</v>
      </c>
      <c r="H1201" s="84">
        <f t="shared" ref="H1201:I1201" si="293">H1202</f>
        <v>0</v>
      </c>
      <c r="I1201" s="84">
        <f t="shared" si="293"/>
        <v>0</v>
      </c>
      <c r="J1201" s="159"/>
    </row>
    <row r="1202" spans="1:18" ht="30.75" hidden="1" customHeight="1" x14ac:dyDescent="0.2">
      <c r="A1202" s="80" t="s">
        <v>27</v>
      </c>
      <c r="B1202" s="133">
        <v>774</v>
      </c>
      <c r="C1202" s="82" t="s">
        <v>23</v>
      </c>
      <c r="D1202" s="82" t="s">
        <v>25</v>
      </c>
      <c r="E1202" s="82" t="s">
        <v>901</v>
      </c>
      <c r="F1202" s="82" t="s">
        <v>28</v>
      </c>
      <c r="G1202" s="84">
        <f>G1203</f>
        <v>0</v>
      </c>
      <c r="H1202" s="84">
        <f>H1203</f>
        <v>0</v>
      </c>
      <c r="I1202" s="84">
        <f>I1203</f>
        <v>0</v>
      </c>
      <c r="J1202" s="159"/>
    </row>
    <row r="1203" spans="1:18" ht="18.75" hidden="1" customHeight="1" x14ac:dyDescent="0.2">
      <c r="A1203" s="80" t="s">
        <v>29</v>
      </c>
      <c r="B1203" s="133">
        <v>774</v>
      </c>
      <c r="C1203" s="82" t="s">
        <v>23</v>
      </c>
      <c r="D1203" s="82" t="s">
        <v>25</v>
      </c>
      <c r="E1203" s="82" t="s">
        <v>901</v>
      </c>
      <c r="F1203" s="82" t="s">
        <v>30</v>
      </c>
      <c r="G1203" s="84"/>
      <c r="H1203" s="84"/>
      <c r="I1203" s="84"/>
      <c r="J1203" s="159"/>
    </row>
    <row r="1204" spans="1:18" s="33" customFormat="1" ht="27" hidden="1" customHeight="1" x14ac:dyDescent="0.2">
      <c r="A1204" s="80" t="s">
        <v>253</v>
      </c>
      <c r="B1204" s="133">
        <v>774</v>
      </c>
      <c r="C1204" s="82" t="s">
        <v>23</v>
      </c>
      <c r="D1204" s="82" t="s">
        <v>25</v>
      </c>
      <c r="E1204" s="133" t="s">
        <v>501</v>
      </c>
      <c r="F1204" s="82"/>
      <c r="G1204" s="84">
        <f>G1205</f>
        <v>0</v>
      </c>
      <c r="H1204" s="84">
        <f t="shared" ref="H1204:I1205" si="294">H1205</f>
        <v>0</v>
      </c>
      <c r="I1204" s="84">
        <f t="shared" si="294"/>
        <v>0</v>
      </c>
      <c r="J1204" s="159"/>
      <c r="K1204" s="191"/>
      <c r="L1204" s="191"/>
      <c r="M1204" s="191"/>
      <c r="N1204" s="191"/>
      <c r="O1204" s="191"/>
      <c r="P1204" s="191"/>
      <c r="Q1204" s="191"/>
      <c r="R1204" s="191"/>
    </row>
    <row r="1205" spans="1:18" ht="19.5" hidden="1" customHeight="1" x14ac:dyDescent="0.2">
      <c r="A1205" s="80" t="s">
        <v>253</v>
      </c>
      <c r="B1205" s="133">
        <v>774</v>
      </c>
      <c r="C1205" s="82" t="s">
        <v>23</v>
      </c>
      <c r="D1205" s="82" t="s">
        <v>25</v>
      </c>
      <c r="E1205" s="82" t="s">
        <v>502</v>
      </c>
      <c r="F1205" s="82"/>
      <c r="G1205" s="84">
        <f>G1206</f>
        <v>0</v>
      </c>
      <c r="H1205" s="84">
        <f t="shared" si="294"/>
        <v>0</v>
      </c>
      <c r="I1205" s="84">
        <f t="shared" si="294"/>
        <v>0</v>
      </c>
      <c r="J1205" s="159"/>
    </row>
    <row r="1206" spans="1:18" ht="30.75" hidden="1" customHeight="1" x14ac:dyDescent="0.2">
      <c r="A1206" s="80" t="s">
        <v>27</v>
      </c>
      <c r="B1206" s="133">
        <v>774</v>
      </c>
      <c r="C1206" s="82" t="s">
        <v>23</v>
      </c>
      <c r="D1206" s="82" t="s">
        <v>25</v>
      </c>
      <c r="E1206" s="82" t="s">
        <v>502</v>
      </c>
      <c r="F1206" s="82" t="s">
        <v>28</v>
      </c>
      <c r="G1206" s="84">
        <f>G1207</f>
        <v>0</v>
      </c>
      <c r="H1206" s="84">
        <f>H1207</f>
        <v>0</v>
      </c>
      <c r="I1206" s="84">
        <f>I1207</f>
        <v>0</v>
      </c>
      <c r="J1206" s="159"/>
    </row>
    <row r="1207" spans="1:18" ht="18.75" hidden="1" customHeight="1" x14ac:dyDescent="0.2">
      <c r="A1207" s="80" t="s">
        <v>29</v>
      </c>
      <c r="B1207" s="133">
        <v>774</v>
      </c>
      <c r="C1207" s="82" t="s">
        <v>23</v>
      </c>
      <c r="D1207" s="82" t="s">
        <v>25</v>
      </c>
      <c r="E1207" s="82" t="s">
        <v>502</v>
      </c>
      <c r="F1207" s="82" t="s">
        <v>30</v>
      </c>
      <c r="G1207" s="84"/>
      <c r="H1207" s="84"/>
      <c r="I1207" s="84"/>
      <c r="J1207" s="159"/>
    </row>
    <row r="1208" spans="1:18" s="3" customFormat="1" hidden="1" x14ac:dyDescent="0.2">
      <c r="A1208" s="80" t="s">
        <v>1145</v>
      </c>
      <c r="B1208" s="133">
        <v>774</v>
      </c>
      <c r="C1208" s="82" t="s">
        <v>23</v>
      </c>
      <c r="D1208" s="82" t="s">
        <v>25</v>
      </c>
      <c r="E1208" s="82" t="s">
        <v>216</v>
      </c>
      <c r="F1208" s="82"/>
      <c r="G1208" s="84">
        <f>G1209</f>
        <v>0</v>
      </c>
      <c r="H1208" s="84">
        <v>0</v>
      </c>
      <c r="I1208" s="84">
        <v>0</v>
      </c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3" customFormat="1" hidden="1" x14ac:dyDescent="0.2">
      <c r="A1209" s="80" t="s">
        <v>1145</v>
      </c>
      <c r="B1209" s="133">
        <v>774</v>
      </c>
      <c r="C1209" s="82" t="s">
        <v>23</v>
      </c>
      <c r="D1209" s="82" t="s">
        <v>25</v>
      </c>
      <c r="E1209" s="82" t="s">
        <v>254</v>
      </c>
      <c r="F1209" s="82"/>
      <c r="G1209" s="84">
        <f t="shared" ref="G1209:I1210" si="295">G1210</f>
        <v>0</v>
      </c>
      <c r="H1209" s="84">
        <f t="shared" si="295"/>
        <v>0</v>
      </c>
      <c r="I1209" s="84">
        <f t="shared" si="295"/>
        <v>0</v>
      </c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3" customFormat="1" ht="25.5" hidden="1" x14ac:dyDescent="0.2">
      <c r="A1210" s="80" t="s">
        <v>27</v>
      </c>
      <c r="B1210" s="133">
        <v>774</v>
      </c>
      <c r="C1210" s="82" t="s">
        <v>23</v>
      </c>
      <c r="D1210" s="82" t="s">
        <v>25</v>
      </c>
      <c r="E1210" s="82" t="s">
        <v>254</v>
      </c>
      <c r="F1210" s="82" t="s">
        <v>28</v>
      </c>
      <c r="G1210" s="84">
        <f t="shared" si="295"/>
        <v>0</v>
      </c>
      <c r="H1210" s="84">
        <f t="shared" si="295"/>
        <v>0</v>
      </c>
      <c r="I1210" s="84">
        <f t="shared" si="295"/>
        <v>0</v>
      </c>
      <c r="J1210" s="159"/>
      <c r="K1210" s="179"/>
      <c r="L1210" s="179"/>
      <c r="M1210" s="179"/>
      <c r="N1210" s="179"/>
      <c r="O1210" s="179"/>
      <c r="P1210" s="179"/>
      <c r="Q1210" s="179"/>
      <c r="R1210" s="179"/>
    </row>
    <row r="1211" spans="1:18" s="3" customFormat="1" hidden="1" x14ac:dyDescent="0.2">
      <c r="A1211" s="80" t="s">
        <v>29</v>
      </c>
      <c r="B1211" s="133">
        <v>774</v>
      </c>
      <c r="C1211" s="82" t="s">
        <v>23</v>
      </c>
      <c r="D1211" s="82" t="s">
        <v>25</v>
      </c>
      <c r="E1211" s="82" t="s">
        <v>254</v>
      </c>
      <c r="F1211" s="82" t="s">
        <v>30</v>
      </c>
      <c r="G1211" s="84"/>
      <c r="H1211" s="84"/>
      <c r="I1211" s="84"/>
      <c r="J1211" s="159"/>
      <c r="K1211" s="179"/>
      <c r="L1211" s="179"/>
      <c r="M1211" s="179"/>
      <c r="N1211" s="179"/>
      <c r="O1211" s="179"/>
      <c r="P1211" s="179"/>
      <c r="Q1211" s="179"/>
      <c r="R1211" s="179"/>
    </row>
    <row r="1212" spans="1:18" s="28" customFormat="1" ht="39.75" customHeight="1" x14ac:dyDescent="0.2">
      <c r="A1212" s="37" t="s">
        <v>1031</v>
      </c>
      <c r="B1212" s="82" t="s">
        <v>89</v>
      </c>
      <c r="C1212" s="82" t="s">
        <v>23</v>
      </c>
      <c r="D1212" s="82" t="s">
        <v>25</v>
      </c>
      <c r="E1212" s="82" t="s">
        <v>177</v>
      </c>
      <c r="F1212" s="82"/>
      <c r="G1212" s="70">
        <f>G1213+G1216</f>
        <v>150000</v>
      </c>
      <c r="H1212" s="70">
        <f t="shared" ref="H1212:I1212" si="296">H1213</f>
        <v>0</v>
      </c>
      <c r="I1212" s="70">
        <f t="shared" si="296"/>
        <v>0</v>
      </c>
      <c r="J1212" s="159"/>
      <c r="K1212" s="184"/>
      <c r="L1212" s="184"/>
      <c r="M1212" s="184"/>
      <c r="N1212" s="184"/>
      <c r="O1212" s="184"/>
      <c r="P1212" s="184"/>
      <c r="Q1212" s="184"/>
      <c r="R1212" s="184"/>
    </row>
    <row r="1213" spans="1:18" ht="89.25" customHeight="1" x14ac:dyDescent="0.2">
      <c r="A1213" s="80" t="s">
        <v>1396</v>
      </c>
      <c r="B1213" s="82" t="s">
        <v>89</v>
      </c>
      <c r="C1213" s="82" t="s">
        <v>23</v>
      </c>
      <c r="D1213" s="82" t="s">
        <v>25</v>
      </c>
      <c r="E1213" s="82" t="s">
        <v>1401</v>
      </c>
      <c r="F1213" s="82"/>
      <c r="G1213" s="70">
        <f>G1214</f>
        <v>150000</v>
      </c>
      <c r="H1213" s="84">
        <f t="shared" ref="H1213:I1213" si="297">H1214</f>
        <v>0</v>
      </c>
      <c r="I1213" s="84">
        <f t="shared" si="297"/>
        <v>0</v>
      </c>
      <c r="J1213" s="159"/>
    </row>
    <row r="1214" spans="1:18" ht="25.5" x14ac:dyDescent="0.2">
      <c r="A1214" s="80" t="s">
        <v>27</v>
      </c>
      <c r="B1214" s="82" t="s">
        <v>89</v>
      </c>
      <c r="C1214" s="82" t="s">
        <v>23</v>
      </c>
      <c r="D1214" s="82" t="s">
        <v>25</v>
      </c>
      <c r="E1214" s="82" t="s">
        <v>1401</v>
      </c>
      <c r="F1214" s="82" t="s">
        <v>28</v>
      </c>
      <c r="G1214" s="70">
        <f>G1215</f>
        <v>150000</v>
      </c>
      <c r="H1214" s="84">
        <f>H1215</f>
        <v>0</v>
      </c>
      <c r="I1214" s="84">
        <f>I1215</f>
        <v>0</v>
      </c>
      <c r="J1214" s="159"/>
    </row>
    <row r="1215" spans="1:18" ht="19.5" customHeight="1" x14ac:dyDescent="0.2">
      <c r="A1215" s="80" t="s">
        <v>29</v>
      </c>
      <c r="B1215" s="82" t="s">
        <v>89</v>
      </c>
      <c r="C1215" s="82" t="s">
        <v>23</v>
      </c>
      <c r="D1215" s="82" t="s">
        <v>25</v>
      </c>
      <c r="E1215" s="82" t="s">
        <v>1401</v>
      </c>
      <c r="F1215" s="82" t="s">
        <v>30</v>
      </c>
      <c r="G1215" s="70">
        <v>150000</v>
      </c>
      <c r="H1215" s="84">
        <v>0</v>
      </c>
      <c r="I1215" s="84">
        <v>0</v>
      </c>
      <c r="J1215" s="159"/>
    </row>
    <row r="1216" spans="1:18" ht="27" customHeight="1" x14ac:dyDescent="0.2">
      <c r="A1216" s="80" t="s">
        <v>1477</v>
      </c>
      <c r="B1216" s="82" t="s">
        <v>89</v>
      </c>
      <c r="C1216" s="82" t="s">
        <v>23</v>
      </c>
      <c r="D1216" s="82" t="s">
        <v>25</v>
      </c>
      <c r="E1216" s="82" t="s">
        <v>1478</v>
      </c>
      <c r="F1216" s="82"/>
      <c r="G1216" s="70">
        <f>G1217</f>
        <v>0</v>
      </c>
      <c r="H1216" s="84">
        <f t="shared" ref="H1216:I1216" si="298">H1217</f>
        <v>0</v>
      </c>
      <c r="I1216" s="84">
        <f t="shared" si="298"/>
        <v>0</v>
      </c>
      <c r="J1216" s="159"/>
    </row>
    <row r="1217" spans="1:18" ht="25.5" x14ac:dyDescent="0.2">
      <c r="A1217" s="80" t="s">
        <v>27</v>
      </c>
      <c r="B1217" s="82" t="s">
        <v>89</v>
      </c>
      <c r="C1217" s="82" t="s">
        <v>23</v>
      </c>
      <c r="D1217" s="82" t="s">
        <v>25</v>
      </c>
      <c r="E1217" s="82" t="s">
        <v>1478</v>
      </c>
      <c r="F1217" s="82" t="s">
        <v>28</v>
      </c>
      <c r="G1217" s="70">
        <f>G1218</f>
        <v>0</v>
      </c>
      <c r="H1217" s="84">
        <f>H1218</f>
        <v>0</v>
      </c>
      <c r="I1217" s="84">
        <f>I1218</f>
        <v>0</v>
      </c>
      <c r="J1217" s="159"/>
    </row>
    <row r="1218" spans="1:18" ht="19.5" customHeight="1" x14ac:dyDescent="0.2">
      <c r="A1218" s="80" t="s">
        <v>29</v>
      </c>
      <c r="B1218" s="82" t="s">
        <v>89</v>
      </c>
      <c r="C1218" s="82" t="s">
        <v>23</v>
      </c>
      <c r="D1218" s="82" t="s">
        <v>25</v>
      </c>
      <c r="E1218" s="82" t="s">
        <v>1478</v>
      </c>
      <c r="F1218" s="82" t="s">
        <v>30</v>
      </c>
      <c r="G1218" s="84">
        <f>914390-914390</f>
        <v>0</v>
      </c>
      <c r="H1218" s="84">
        <v>0</v>
      </c>
      <c r="I1218" s="84">
        <v>0</v>
      </c>
      <c r="J1218" s="159"/>
    </row>
    <row r="1219" spans="1:18" ht="27" customHeight="1" x14ac:dyDescent="0.2">
      <c r="A1219" s="80" t="s">
        <v>253</v>
      </c>
      <c r="B1219" s="82" t="s">
        <v>89</v>
      </c>
      <c r="C1219" s="82" t="s">
        <v>23</v>
      </c>
      <c r="D1219" s="82" t="s">
        <v>25</v>
      </c>
      <c r="E1219" s="82" t="s">
        <v>1553</v>
      </c>
      <c r="F1219" s="82"/>
      <c r="G1219" s="70">
        <f>G1220</f>
        <v>420000</v>
      </c>
      <c r="H1219" s="84">
        <f t="shared" ref="H1219:I1220" si="299">H1221</f>
        <v>0</v>
      </c>
      <c r="I1219" s="84">
        <f t="shared" si="299"/>
        <v>0</v>
      </c>
      <c r="J1219" s="159"/>
    </row>
    <row r="1220" spans="1:18" ht="27" customHeight="1" x14ac:dyDescent="0.2">
      <c r="A1220" s="80" t="s">
        <v>253</v>
      </c>
      <c r="B1220" s="82" t="s">
        <v>89</v>
      </c>
      <c r="C1220" s="82" t="s">
        <v>23</v>
      </c>
      <c r="D1220" s="82" t="s">
        <v>25</v>
      </c>
      <c r="E1220" s="82" t="s">
        <v>1554</v>
      </c>
      <c r="F1220" s="82"/>
      <c r="G1220" s="70">
        <f>G1221</f>
        <v>420000</v>
      </c>
      <c r="H1220" s="84">
        <f t="shared" si="299"/>
        <v>0</v>
      </c>
      <c r="I1220" s="84">
        <f t="shared" si="299"/>
        <v>0</v>
      </c>
      <c r="J1220" s="159"/>
    </row>
    <row r="1221" spans="1:18" ht="25.5" x14ac:dyDescent="0.2">
      <c r="A1221" s="80" t="s">
        <v>27</v>
      </c>
      <c r="B1221" s="82" t="s">
        <v>89</v>
      </c>
      <c r="C1221" s="82" t="s">
        <v>23</v>
      </c>
      <c r="D1221" s="82" t="s">
        <v>25</v>
      </c>
      <c r="E1221" s="82" t="s">
        <v>1554</v>
      </c>
      <c r="F1221" s="82" t="s">
        <v>28</v>
      </c>
      <c r="G1221" s="70">
        <f>G1222</f>
        <v>420000</v>
      </c>
      <c r="H1221" s="84">
        <f>H1222</f>
        <v>0</v>
      </c>
      <c r="I1221" s="84">
        <f>I1222</f>
        <v>0</v>
      </c>
      <c r="J1221" s="159"/>
    </row>
    <row r="1222" spans="1:18" ht="19.5" customHeight="1" x14ac:dyDescent="0.2">
      <c r="A1222" s="80" t="s">
        <v>29</v>
      </c>
      <c r="B1222" s="82" t="s">
        <v>89</v>
      </c>
      <c r="C1222" s="82" t="s">
        <v>23</v>
      </c>
      <c r="D1222" s="82" t="s">
        <v>25</v>
      </c>
      <c r="E1222" s="82" t="s">
        <v>1554</v>
      </c>
      <c r="F1222" s="82" t="s">
        <v>30</v>
      </c>
      <c r="G1222" s="84">
        <v>420000</v>
      </c>
      <c r="H1222" s="84">
        <v>0</v>
      </c>
      <c r="I1222" s="84">
        <v>0</v>
      </c>
      <c r="J1222" s="159"/>
    </row>
    <row r="1223" spans="1:18" ht="18.75" customHeight="1" x14ac:dyDescent="0.2">
      <c r="A1223" s="16" t="s">
        <v>90</v>
      </c>
      <c r="B1223" s="14">
        <v>774</v>
      </c>
      <c r="C1223" s="15" t="s">
        <v>23</v>
      </c>
      <c r="D1223" s="15" t="s">
        <v>66</v>
      </c>
      <c r="E1223" s="15"/>
      <c r="F1223" s="14"/>
      <c r="G1223" s="70">
        <f>G1224+G1231</f>
        <v>119001523.39999998</v>
      </c>
      <c r="H1223" s="70">
        <f>H1231+H1308+H1304+H1316+H1323+H1343+H1353+H1357</f>
        <v>121570236.90000001</v>
      </c>
      <c r="I1223" s="70">
        <f>I1231+I1308+I1304+I1316+I1323+I1343+I1353+I1357</f>
        <v>122665057.98999998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41.25" hidden="1" customHeight="1" x14ac:dyDescent="0.2">
      <c r="A1224" s="16" t="s">
        <v>1023</v>
      </c>
      <c r="B1224" s="82" t="s">
        <v>89</v>
      </c>
      <c r="C1224" s="82" t="s">
        <v>23</v>
      </c>
      <c r="D1224" s="82" t="s">
        <v>66</v>
      </c>
      <c r="E1224" s="15" t="s">
        <v>243</v>
      </c>
      <c r="F1224" s="15"/>
      <c r="G1224" s="84">
        <f>G1225+G1263+G1228</f>
        <v>0</v>
      </c>
      <c r="H1224" s="70">
        <f t="shared" ref="H1224:I1229" si="300">H1225</f>
        <v>0</v>
      </c>
      <c r="I1224" s="70">
        <f t="shared" si="300"/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44.25" hidden="1" customHeight="1" x14ac:dyDescent="0.2">
      <c r="A1225" s="50" t="s">
        <v>1157</v>
      </c>
      <c r="B1225" s="82" t="s">
        <v>89</v>
      </c>
      <c r="C1225" s="82" t="s">
        <v>23</v>
      </c>
      <c r="D1225" s="82" t="s">
        <v>66</v>
      </c>
      <c r="E1225" s="15" t="s">
        <v>1156</v>
      </c>
      <c r="F1225" s="15"/>
      <c r="G1225" s="70">
        <f>G1226</f>
        <v>0</v>
      </c>
      <c r="H1225" s="70">
        <f>H1226</f>
        <v>0</v>
      </c>
      <c r="I1225" s="70">
        <f>I1226</f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2.25" hidden="1" customHeight="1" x14ac:dyDescent="0.2">
      <c r="A1226" s="80" t="s">
        <v>27</v>
      </c>
      <c r="B1226" s="82" t="s">
        <v>89</v>
      </c>
      <c r="C1226" s="82" t="s">
        <v>23</v>
      </c>
      <c r="D1226" s="82" t="s">
        <v>66</v>
      </c>
      <c r="E1226" s="15" t="s">
        <v>1156</v>
      </c>
      <c r="F1226" s="15" t="s">
        <v>28</v>
      </c>
      <c r="G1226" s="70">
        <f>G1227</f>
        <v>0</v>
      </c>
      <c r="H1226" s="70">
        <f t="shared" si="300"/>
        <v>0</v>
      </c>
      <c r="I1226" s="70">
        <f t="shared" si="300"/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ht="30.75" hidden="1" customHeight="1" x14ac:dyDescent="0.2">
      <c r="A1227" s="80" t="s">
        <v>29</v>
      </c>
      <c r="B1227" s="82" t="s">
        <v>89</v>
      </c>
      <c r="C1227" s="82" t="s">
        <v>23</v>
      </c>
      <c r="D1227" s="82" t="s">
        <v>66</v>
      </c>
      <c r="E1227" s="15" t="s">
        <v>1156</v>
      </c>
      <c r="F1227" s="15" t="s">
        <v>30</v>
      </c>
      <c r="G1227" s="70">
        <f>1396668.36+598572+4994.04-2000234.4</f>
        <v>0</v>
      </c>
      <c r="H1227" s="70">
        <v>0</v>
      </c>
      <c r="I1227" s="70">
        <v>0</v>
      </c>
      <c r="J1227" s="158"/>
      <c r="K1227" s="69"/>
      <c r="L1227" s="69"/>
      <c r="M1227" s="69"/>
      <c r="N1227" s="69"/>
      <c r="O1227" s="69"/>
      <c r="P1227" s="69"/>
      <c r="Q1227" s="69"/>
      <c r="R1227" s="69"/>
    </row>
    <row r="1228" spans="1:18" ht="32.25" hidden="1" customHeight="1" x14ac:dyDescent="0.2">
      <c r="A1228" s="50" t="s">
        <v>1197</v>
      </c>
      <c r="B1228" s="82" t="s">
        <v>89</v>
      </c>
      <c r="C1228" s="82" t="s">
        <v>23</v>
      </c>
      <c r="D1228" s="82" t="s">
        <v>66</v>
      </c>
      <c r="E1228" s="15" t="s">
        <v>1196</v>
      </c>
      <c r="F1228" s="15"/>
      <c r="G1228" s="70">
        <f>G1229</f>
        <v>0</v>
      </c>
      <c r="H1228" s="70">
        <f>H1229</f>
        <v>0</v>
      </c>
      <c r="I1228" s="70">
        <f>I1229</f>
        <v>0</v>
      </c>
      <c r="J1228" s="158"/>
      <c r="K1228" s="69"/>
      <c r="L1228" s="69"/>
      <c r="M1228" s="69"/>
      <c r="N1228" s="69"/>
      <c r="O1228" s="69"/>
      <c r="P1228" s="69"/>
      <c r="Q1228" s="69"/>
      <c r="R1228" s="69"/>
    </row>
    <row r="1229" spans="1:18" ht="32.25" hidden="1" customHeight="1" x14ac:dyDescent="0.2">
      <c r="A1229" s="80" t="s">
        <v>27</v>
      </c>
      <c r="B1229" s="82" t="s">
        <v>89</v>
      </c>
      <c r="C1229" s="82" t="s">
        <v>23</v>
      </c>
      <c r="D1229" s="82" t="s">
        <v>66</v>
      </c>
      <c r="E1229" s="15" t="s">
        <v>1196</v>
      </c>
      <c r="F1229" s="15" t="s">
        <v>28</v>
      </c>
      <c r="G1229" s="70">
        <f>G1230</f>
        <v>0</v>
      </c>
      <c r="H1229" s="70">
        <f t="shared" si="300"/>
        <v>0</v>
      </c>
      <c r="I1229" s="70">
        <f t="shared" si="300"/>
        <v>0</v>
      </c>
      <c r="J1229" s="158"/>
      <c r="K1229" s="69"/>
      <c r="L1229" s="69"/>
      <c r="M1229" s="69"/>
      <c r="N1229" s="69"/>
      <c r="O1229" s="69"/>
      <c r="P1229" s="69"/>
      <c r="Q1229" s="69"/>
      <c r="R1229" s="69"/>
    </row>
    <row r="1230" spans="1:18" ht="30.75" hidden="1" customHeight="1" x14ac:dyDescent="0.2">
      <c r="A1230" s="80" t="s">
        <v>29</v>
      </c>
      <c r="B1230" s="82" t="s">
        <v>89</v>
      </c>
      <c r="C1230" s="82" t="s">
        <v>23</v>
      </c>
      <c r="D1230" s="82" t="s">
        <v>66</v>
      </c>
      <c r="E1230" s="15" t="s">
        <v>1196</v>
      </c>
      <c r="F1230" s="15" t="s">
        <v>30</v>
      </c>
      <c r="G1230" s="70">
        <f>194529.71-194529.71</f>
        <v>0</v>
      </c>
      <c r="H1230" s="70">
        <v>0</v>
      </c>
      <c r="I1230" s="70">
        <v>0</v>
      </c>
      <c r="J1230" s="158"/>
      <c r="K1230" s="69"/>
      <c r="L1230" s="69"/>
      <c r="M1230" s="69"/>
      <c r="N1230" s="69"/>
      <c r="O1230" s="69"/>
      <c r="P1230" s="69"/>
      <c r="Q1230" s="69"/>
      <c r="R1230" s="69"/>
    </row>
    <row r="1231" spans="1:18" s="28" customFormat="1" ht="36" customHeight="1" x14ac:dyDescent="0.2">
      <c r="A1231" s="16" t="s">
        <v>1027</v>
      </c>
      <c r="B1231" s="82" t="s">
        <v>89</v>
      </c>
      <c r="C1231" s="82" t="s">
        <v>23</v>
      </c>
      <c r="D1231" s="82" t="s">
        <v>66</v>
      </c>
      <c r="E1231" s="82" t="s">
        <v>171</v>
      </c>
      <c r="F1231" s="152"/>
      <c r="G1231" s="84">
        <f>G1232+G1300+G1281+G1262</f>
        <v>119001523.39999998</v>
      </c>
      <c r="H1231" s="84">
        <f>H1232+H1300+H1281+H1262</f>
        <v>121570236.90000001</v>
      </c>
      <c r="I1231" s="84">
        <f>I1232+I1300+I1281+I1262</f>
        <v>122665057.98999998</v>
      </c>
      <c r="J1231" s="159"/>
      <c r="K1231" s="184"/>
      <c r="L1231" s="184"/>
      <c r="M1231" s="184"/>
      <c r="N1231" s="184"/>
      <c r="O1231" s="184"/>
      <c r="P1231" s="184"/>
      <c r="Q1231" s="184"/>
      <c r="R1231" s="184"/>
    </row>
    <row r="1232" spans="1:18" ht="55.5" customHeight="1" x14ac:dyDescent="0.2">
      <c r="A1232" s="80" t="s">
        <v>1058</v>
      </c>
      <c r="B1232" s="82" t="s">
        <v>89</v>
      </c>
      <c r="C1232" s="82" t="s">
        <v>23</v>
      </c>
      <c r="D1232" s="82" t="s">
        <v>66</v>
      </c>
      <c r="E1232" s="82" t="s">
        <v>197</v>
      </c>
      <c r="F1232" s="82"/>
      <c r="G1232" s="84">
        <f>G1240+G1246+G1237+G1268+G1259+G1265+G1256+G1253+G1275+G1278+G1245+G1249+G1233</f>
        <v>118082862.04999998</v>
      </c>
      <c r="H1232" s="84">
        <f>H1240+H1246+H1237+H1268+H1259+H1265+H1256+H1253+H1275+H1278+H1245</f>
        <v>120910236.90000001</v>
      </c>
      <c r="I1232" s="84">
        <f t="shared" ref="I1232" si="301">I1240+I1246+I1237+I1268+I1259+I1265+I1256+I1253+I1275+I1278+I1245</f>
        <v>122005057.98999998</v>
      </c>
      <c r="J1232" s="159"/>
    </row>
    <row r="1233" spans="1:18" ht="30.75" customHeight="1" x14ac:dyDescent="0.2">
      <c r="A1233" s="373" t="s">
        <v>1559</v>
      </c>
      <c r="B1233" s="82" t="s">
        <v>89</v>
      </c>
      <c r="C1233" s="82" t="s">
        <v>23</v>
      </c>
      <c r="D1233" s="82" t="s">
        <v>66</v>
      </c>
      <c r="E1233" s="82" t="s">
        <v>1556</v>
      </c>
      <c r="F1233" s="82"/>
      <c r="G1233" s="84">
        <f t="shared" ref="G1233:I1234" si="302">G1235</f>
        <v>696383.99</v>
      </c>
      <c r="H1233" s="84">
        <f t="shared" si="302"/>
        <v>0</v>
      </c>
      <c r="I1233" s="84">
        <f t="shared" si="302"/>
        <v>0</v>
      </c>
      <c r="J1233" s="159"/>
    </row>
    <row r="1234" spans="1:18" ht="146.25" customHeight="1" x14ac:dyDescent="0.2">
      <c r="A1234" s="358" t="s">
        <v>1558</v>
      </c>
      <c r="B1234" s="82" t="s">
        <v>89</v>
      </c>
      <c r="C1234" s="82" t="s">
        <v>23</v>
      </c>
      <c r="D1234" s="82" t="s">
        <v>66</v>
      </c>
      <c r="E1234" s="82" t="s">
        <v>1557</v>
      </c>
      <c r="F1234" s="82"/>
      <c r="G1234" s="84">
        <f t="shared" si="302"/>
        <v>696383.99</v>
      </c>
      <c r="H1234" s="84">
        <f t="shared" si="302"/>
        <v>0</v>
      </c>
      <c r="I1234" s="84">
        <f t="shared" si="302"/>
        <v>0</v>
      </c>
      <c r="J1234" s="159"/>
    </row>
    <row r="1235" spans="1:18" s="18" customFormat="1" ht="25.5" x14ac:dyDescent="0.2">
      <c r="A1235" s="80" t="s">
        <v>27</v>
      </c>
      <c r="B1235" s="82" t="s">
        <v>89</v>
      </c>
      <c r="C1235" s="82" t="s">
        <v>23</v>
      </c>
      <c r="D1235" s="82" t="s">
        <v>66</v>
      </c>
      <c r="E1235" s="82" t="s">
        <v>1557</v>
      </c>
      <c r="F1235" s="82" t="s">
        <v>28</v>
      </c>
      <c r="G1235" s="84">
        <f t="shared" ref="G1235:I1235" si="303">G1236</f>
        <v>696383.99</v>
      </c>
      <c r="H1235" s="84">
        <f t="shared" si="303"/>
        <v>0</v>
      </c>
      <c r="I1235" s="84">
        <f t="shared" si="303"/>
        <v>0</v>
      </c>
      <c r="J1235" s="159"/>
      <c r="K1235" s="180"/>
      <c r="L1235" s="180"/>
      <c r="M1235" s="180"/>
      <c r="N1235" s="180"/>
      <c r="O1235" s="180"/>
      <c r="P1235" s="180"/>
      <c r="Q1235" s="180"/>
      <c r="R1235" s="180"/>
    </row>
    <row r="1236" spans="1:18" s="18" customFormat="1" x14ac:dyDescent="0.2">
      <c r="A1236" s="80" t="s">
        <v>29</v>
      </c>
      <c r="B1236" s="82" t="s">
        <v>89</v>
      </c>
      <c r="C1236" s="82" t="s">
        <v>23</v>
      </c>
      <c r="D1236" s="82" t="s">
        <v>66</v>
      </c>
      <c r="E1236" s="82" t="s">
        <v>1557</v>
      </c>
      <c r="F1236" s="82" t="s">
        <v>30</v>
      </c>
      <c r="G1236" s="84">
        <v>696383.99</v>
      </c>
      <c r="H1236" s="84"/>
      <c r="I1236" s="84"/>
      <c r="J1236" s="159"/>
      <c r="K1236" s="180"/>
      <c r="L1236" s="180"/>
      <c r="M1236" s="180"/>
      <c r="N1236" s="180"/>
      <c r="O1236" s="180"/>
      <c r="P1236" s="180"/>
      <c r="Q1236" s="180"/>
      <c r="R1236" s="180"/>
    </row>
    <row r="1237" spans="1:18" ht="81.75" customHeight="1" x14ac:dyDescent="0.2">
      <c r="A1237" s="101" t="s">
        <v>1337</v>
      </c>
      <c r="B1237" s="82" t="s">
        <v>89</v>
      </c>
      <c r="C1237" s="82" t="s">
        <v>23</v>
      </c>
      <c r="D1237" s="82" t="s">
        <v>66</v>
      </c>
      <c r="E1237" s="82" t="s">
        <v>1330</v>
      </c>
      <c r="F1237" s="82"/>
      <c r="G1237" s="84">
        <f t="shared" ref="G1237:I1238" si="304">G1238</f>
        <v>1920000</v>
      </c>
      <c r="H1237" s="84">
        <f t="shared" si="304"/>
        <v>2026000</v>
      </c>
      <c r="I1237" s="84">
        <f t="shared" si="304"/>
        <v>2026000</v>
      </c>
      <c r="J1237" s="159"/>
    </row>
    <row r="1238" spans="1:18" s="18" customFormat="1" ht="25.5" x14ac:dyDescent="0.2">
      <c r="A1238" s="80" t="s">
        <v>27</v>
      </c>
      <c r="B1238" s="82" t="s">
        <v>89</v>
      </c>
      <c r="C1238" s="82" t="s">
        <v>23</v>
      </c>
      <c r="D1238" s="82" t="s">
        <v>66</v>
      </c>
      <c r="E1238" s="82" t="s">
        <v>1330</v>
      </c>
      <c r="F1238" s="82" t="s">
        <v>28</v>
      </c>
      <c r="G1238" s="84">
        <f t="shared" si="304"/>
        <v>1920000</v>
      </c>
      <c r="H1238" s="84">
        <f t="shared" si="304"/>
        <v>2026000</v>
      </c>
      <c r="I1238" s="84">
        <f t="shared" si="304"/>
        <v>2026000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s="18" customFormat="1" x14ac:dyDescent="0.2">
      <c r="A1239" s="80" t="s">
        <v>29</v>
      </c>
      <c r="B1239" s="82" t="s">
        <v>89</v>
      </c>
      <c r="C1239" s="82" t="s">
        <v>23</v>
      </c>
      <c r="D1239" s="82" t="s">
        <v>66</v>
      </c>
      <c r="E1239" s="82" t="s">
        <v>1330</v>
      </c>
      <c r="F1239" s="82" t="s">
        <v>30</v>
      </c>
      <c r="G1239" s="84">
        <v>1920000</v>
      </c>
      <c r="H1239" s="84">
        <v>2026000</v>
      </c>
      <c r="I1239" s="84">
        <v>2026000</v>
      </c>
      <c r="J1239" s="159"/>
      <c r="K1239" s="180"/>
      <c r="L1239" s="180"/>
      <c r="M1239" s="180"/>
      <c r="N1239" s="180"/>
      <c r="O1239" s="180"/>
      <c r="P1239" s="180"/>
      <c r="Q1239" s="180"/>
      <c r="R1239" s="180"/>
    </row>
    <row r="1240" spans="1:18" s="18" customFormat="1" ht="15" customHeight="1" x14ac:dyDescent="0.2">
      <c r="A1240" s="101" t="s">
        <v>956</v>
      </c>
      <c r="B1240" s="15" t="s">
        <v>89</v>
      </c>
      <c r="C1240" s="15" t="s">
        <v>23</v>
      </c>
      <c r="D1240" s="15" t="s">
        <v>66</v>
      </c>
      <c r="E1240" s="15" t="s">
        <v>1327</v>
      </c>
      <c r="F1240" s="15"/>
      <c r="G1240" s="70">
        <f t="shared" ref="G1240:I1260" si="305">G1241</f>
        <v>76400991.739999995</v>
      </c>
      <c r="H1240" s="70">
        <f t="shared" si="305"/>
        <v>83083531.939999998</v>
      </c>
      <c r="I1240" s="70">
        <f t="shared" si="305"/>
        <v>84318825.089999989</v>
      </c>
      <c r="J1240" s="158"/>
      <c r="K1240" s="165"/>
      <c r="L1240" s="165"/>
      <c r="M1240" s="165"/>
      <c r="N1240" s="165"/>
      <c r="O1240" s="165"/>
      <c r="P1240" s="165"/>
      <c r="Q1240" s="165"/>
      <c r="R1240" s="165"/>
    </row>
    <row r="1241" spans="1:18" s="18" customFormat="1" ht="25.5" x14ac:dyDescent="0.2">
      <c r="A1241" s="16" t="s">
        <v>27</v>
      </c>
      <c r="B1241" s="15" t="s">
        <v>89</v>
      </c>
      <c r="C1241" s="15" t="s">
        <v>23</v>
      </c>
      <c r="D1241" s="15" t="s">
        <v>66</v>
      </c>
      <c r="E1241" s="15" t="s">
        <v>1327</v>
      </c>
      <c r="F1241" s="15" t="s">
        <v>28</v>
      </c>
      <c r="G1241" s="70">
        <f>G1242</f>
        <v>76400991.739999995</v>
      </c>
      <c r="H1241" s="70">
        <f t="shared" si="305"/>
        <v>83083531.939999998</v>
      </c>
      <c r="I1241" s="70">
        <f t="shared" si="305"/>
        <v>84318825.089999989</v>
      </c>
      <c r="J1241" s="158"/>
      <c r="K1241" s="165"/>
      <c r="L1241" s="165"/>
      <c r="M1241" s="165"/>
      <c r="N1241" s="165"/>
      <c r="O1241" s="165"/>
      <c r="P1241" s="165"/>
      <c r="Q1241" s="165"/>
      <c r="R1241" s="165"/>
    </row>
    <row r="1242" spans="1:18" s="18" customFormat="1" x14ac:dyDescent="0.2">
      <c r="A1242" s="16" t="s">
        <v>29</v>
      </c>
      <c r="B1242" s="15" t="s">
        <v>89</v>
      </c>
      <c r="C1242" s="15" t="s">
        <v>23</v>
      </c>
      <c r="D1242" s="15" t="s">
        <v>66</v>
      </c>
      <c r="E1242" s="15" t="s">
        <v>1327</v>
      </c>
      <c r="F1242" s="15" t="s">
        <v>30</v>
      </c>
      <c r="G1242" s="70">
        <f>74558264+1842727.74</f>
        <v>76400991.739999995</v>
      </c>
      <c r="H1242" s="70">
        <f>80274001.3+2809530.64</f>
        <v>83083531.939999998</v>
      </c>
      <c r="I1242" s="70">
        <f>81335577.1+2983247.99</f>
        <v>84318825.089999989</v>
      </c>
      <c r="J1242" s="390" t="s">
        <v>1056</v>
      </c>
      <c r="K1242" s="391"/>
      <c r="L1242" s="165" t="s">
        <v>1057</v>
      </c>
      <c r="M1242" s="165"/>
      <c r="N1242" s="165"/>
      <c r="O1242" s="165"/>
      <c r="P1242" s="165"/>
      <c r="Q1242" s="165"/>
      <c r="R1242" s="165"/>
    </row>
    <row r="1243" spans="1:18" s="18" customFormat="1" ht="83.25" customHeight="1" x14ac:dyDescent="0.2">
      <c r="A1243" s="16" t="s">
        <v>562</v>
      </c>
      <c r="B1243" s="15" t="s">
        <v>89</v>
      </c>
      <c r="C1243" s="15" t="s">
        <v>23</v>
      </c>
      <c r="D1243" s="15" t="s">
        <v>66</v>
      </c>
      <c r="E1243" s="15" t="s">
        <v>1328</v>
      </c>
      <c r="F1243" s="15"/>
      <c r="G1243" s="70">
        <f t="shared" ref="G1243:I1244" si="306">G1244</f>
        <v>10752862.26</v>
      </c>
      <c r="H1243" s="70">
        <f t="shared" si="306"/>
        <v>11293221.059999999</v>
      </c>
      <c r="I1243" s="70">
        <f t="shared" si="306"/>
        <v>11223654.91</v>
      </c>
      <c r="J1243" s="158"/>
      <c r="K1243" s="165"/>
      <c r="L1243" s="165"/>
      <c r="M1243" s="165"/>
      <c r="N1243" s="165"/>
      <c r="O1243" s="165"/>
      <c r="P1243" s="165"/>
      <c r="Q1243" s="219"/>
      <c r="R1243" s="165"/>
    </row>
    <row r="1244" spans="1:18" s="18" customFormat="1" ht="25.5" x14ac:dyDescent="0.2">
      <c r="A1244" s="80" t="s">
        <v>27</v>
      </c>
      <c r="B1244" s="82" t="s">
        <v>89</v>
      </c>
      <c r="C1244" s="82" t="s">
        <v>23</v>
      </c>
      <c r="D1244" s="82" t="s">
        <v>66</v>
      </c>
      <c r="E1244" s="82" t="s">
        <v>1328</v>
      </c>
      <c r="F1244" s="82" t="s">
        <v>28</v>
      </c>
      <c r="G1244" s="84">
        <f t="shared" si="306"/>
        <v>10752862.26</v>
      </c>
      <c r="H1244" s="84">
        <f t="shared" si="306"/>
        <v>11293221.059999999</v>
      </c>
      <c r="I1244" s="84">
        <f t="shared" si="306"/>
        <v>11223654.91</v>
      </c>
      <c r="J1244" s="159"/>
      <c r="K1244" s="180"/>
      <c r="L1244" s="180"/>
      <c r="M1244" s="180"/>
      <c r="N1244" s="180"/>
      <c r="O1244" s="180"/>
      <c r="P1244" s="180"/>
      <c r="Q1244" s="180"/>
      <c r="R1244" s="180"/>
    </row>
    <row r="1245" spans="1:18" s="18" customFormat="1" x14ac:dyDescent="0.2">
      <c r="A1245" s="80" t="s">
        <v>29</v>
      </c>
      <c r="B1245" s="82" t="s">
        <v>89</v>
      </c>
      <c r="C1245" s="82" t="s">
        <v>23</v>
      </c>
      <c r="D1245" s="82" t="s">
        <v>66</v>
      </c>
      <c r="E1245" s="82" t="s">
        <v>1328</v>
      </c>
      <c r="F1245" s="82" t="s">
        <v>30</v>
      </c>
      <c r="G1245" s="84">
        <f>10875750-122887.74</f>
        <v>10752862.26</v>
      </c>
      <c r="H1245" s="84">
        <f>12239541.7-946320.64</f>
        <v>11293221.059999999</v>
      </c>
      <c r="I1245" s="84">
        <f>12325842.9-1102187.99</f>
        <v>11223654.91</v>
      </c>
      <c r="J1245" s="159"/>
      <c r="K1245" s="180"/>
      <c r="L1245" s="180"/>
      <c r="M1245" s="180"/>
      <c r="N1245" s="180"/>
      <c r="O1245" s="180"/>
      <c r="P1245" s="180"/>
      <c r="Q1245" s="180"/>
      <c r="R1245" s="180"/>
    </row>
    <row r="1246" spans="1:18" ht="25.5" x14ac:dyDescent="0.2">
      <c r="A1246" s="80" t="s">
        <v>26</v>
      </c>
      <c r="B1246" s="82" t="s">
        <v>89</v>
      </c>
      <c r="C1246" s="82" t="s">
        <v>23</v>
      </c>
      <c r="D1246" s="82" t="s">
        <v>66</v>
      </c>
      <c r="E1246" s="82" t="s">
        <v>205</v>
      </c>
      <c r="F1246" s="82"/>
      <c r="G1246" s="84">
        <f t="shared" ref="G1246:I1251" si="307">G1247</f>
        <v>24837134.940000001</v>
      </c>
      <c r="H1246" s="84">
        <f t="shared" si="307"/>
        <v>20898224.960000001</v>
      </c>
      <c r="I1246" s="84">
        <f t="shared" si="307"/>
        <v>20833022.899999999</v>
      </c>
      <c r="J1246" s="159"/>
    </row>
    <row r="1247" spans="1:18" ht="25.5" x14ac:dyDescent="0.2">
      <c r="A1247" s="80" t="s">
        <v>27</v>
      </c>
      <c r="B1247" s="82" t="s">
        <v>89</v>
      </c>
      <c r="C1247" s="82" t="s">
        <v>23</v>
      </c>
      <c r="D1247" s="82" t="s">
        <v>66</v>
      </c>
      <c r="E1247" s="82" t="s">
        <v>205</v>
      </c>
      <c r="F1247" s="82" t="s">
        <v>28</v>
      </c>
      <c r="G1247" s="84">
        <f t="shared" si="307"/>
        <v>24837134.940000001</v>
      </c>
      <c r="H1247" s="84">
        <f t="shared" si="307"/>
        <v>20898224.960000001</v>
      </c>
      <c r="I1247" s="84">
        <f t="shared" si="307"/>
        <v>20833022.899999999</v>
      </c>
      <c r="J1247" s="159"/>
    </row>
    <row r="1248" spans="1:18" x14ac:dyDescent="0.2">
      <c r="A1248" s="80" t="s">
        <v>29</v>
      </c>
      <c r="B1248" s="82" t="s">
        <v>89</v>
      </c>
      <c r="C1248" s="82" t="s">
        <v>23</v>
      </c>
      <c r="D1248" s="82" t="s">
        <v>66</v>
      </c>
      <c r="E1248" s="82" t="s">
        <v>205</v>
      </c>
      <c r="F1248" s="82" t="s">
        <v>30</v>
      </c>
      <c r="G1248" s="70">
        <v>24837134.940000001</v>
      </c>
      <c r="H1248" s="84">
        <f>14618207.3+6280017.66</f>
        <v>20898224.960000001</v>
      </c>
      <c r="I1248" s="84">
        <f>13556631.5+7276391.4</f>
        <v>20833022.899999999</v>
      </c>
      <c r="J1248" s="159"/>
    </row>
    <row r="1249" spans="1:18" s="18" customFormat="1" hidden="1" x14ac:dyDescent="0.2">
      <c r="A1249" s="80" t="s">
        <v>1461</v>
      </c>
      <c r="B1249" s="82" t="s">
        <v>89</v>
      </c>
      <c r="C1249" s="82" t="s">
        <v>23</v>
      </c>
      <c r="D1249" s="82" t="s">
        <v>66</v>
      </c>
      <c r="E1249" s="82" t="s">
        <v>1467</v>
      </c>
      <c r="F1249" s="82"/>
      <c r="G1249" s="84">
        <f>G1250</f>
        <v>0</v>
      </c>
      <c r="H1249" s="84"/>
      <c r="I1249" s="84"/>
      <c r="J1249" s="159"/>
      <c r="K1249" s="180"/>
      <c r="L1249" s="180"/>
      <c r="M1249" s="180"/>
      <c r="N1249" s="180"/>
      <c r="O1249" s="180"/>
      <c r="P1249" s="180"/>
      <c r="Q1249" s="180"/>
      <c r="R1249" s="180"/>
    </row>
    <row r="1250" spans="1:18" ht="25.5" hidden="1" x14ac:dyDescent="0.2">
      <c r="A1250" s="80" t="s">
        <v>26</v>
      </c>
      <c r="B1250" s="82" t="s">
        <v>89</v>
      </c>
      <c r="C1250" s="82" t="s">
        <v>23</v>
      </c>
      <c r="D1250" s="82" t="s">
        <v>66</v>
      </c>
      <c r="E1250" s="82" t="s">
        <v>1469</v>
      </c>
      <c r="F1250" s="82"/>
      <c r="G1250" s="84">
        <f t="shared" si="307"/>
        <v>0</v>
      </c>
      <c r="H1250" s="84">
        <f t="shared" si="307"/>
        <v>0</v>
      </c>
      <c r="I1250" s="84">
        <f t="shared" si="307"/>
        <v>0</v>
      </c>
      <c r="J1250" s="159"/>
    </row>
    <row r="1251" spans="1:18" ht="25.5" hidden="1" x14ac:dyDescent="0.2">
      <c r="A1251" s="80" t="s">
        <v>27</v>
      </c>
      <c r="B1251" s="82" t="s">
        <v>89</v>
      </c>
      <c r="C1251" s="82" t="s">
        <v>23</v>
      </c>
      <c r="D1251" s="82" t="s">
        <v>66</v>
      </c>
      <c r="E1251" s="82" t="s">
        <v>1469</v>
      </c>
      <c r="F1251" s="82" t="s">
        <v>28</v>
      </c>
      <c r="G1251" s="84">
        <f t="shared" si="307"/>
        <v>0</v>
      </c>
      <c r="H1251" s="84">
        <f t="shared" si="307"/>
        <v>0</v>
      </c>
      <c r="I1251" s="84">
        <f t="shared" si="307"/>
        <v>0</v>
      </c>
      <c r="J1251" s="159"/>
    </row>
    <row r="1252" spans="1:18" hidden="1" x14ac:dyDescent="0.2">
      <c r="A1252" s="80" t="s">
        <v>29</v>
      </c>
      <c r="B1252" s="82" t="s">
        <v>89</v>
      </c>
      <c r="C1252" s="82" t="s">
        <v>23</v>
      </c>
      <c r="D1252" s="82" t="s">
        <v>66</v>
      </c>
      <c r="E1252" s="82" t="s">
        <v>1469</v>
      </c>
      <c r="F1252" s="82" t="s">
        <v>30</v>
      </c>
      <c r="G1252" s="84"/>
      <c r="H1252" s="84"/>
      <c r="I1252" s="84"/>
      <c r="J1252" s="159"/>
    </row>
    <row r="1253" spans="1:18" s="18" customFormat="1" x14ac:dyDescent="0.2">
      <c r="A1253" s="80" t="s">
        <v>758</v>
      </c>
      <c r="B1253" s="133">
        <v>774</v>
      </c>
      <c r="C1253" s="82" t="s">
        <v>23</v>
      </c>
      <c r="D1253" s="82" t="s">
        <v>66</v>
      </c>
      <c r="E1253" s="82" t="s">
        <v>776</v>
      </c>
      <c r="F1253" s="82"/>
      <c r="G1253" s="84">
        <f t="shared" ref="G1253:I1254" si="308">G1254</f>
        <v>44981.07</v>
      </c>
      <c r="H1253" s="84">
        <f t="shared" si="308"/>
        <v>73000</v>
      </c>
      <c r="I1253" s="84">
        <f t="shared" si="308"/>
        <v>82000</v>
      </c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s="18" customFormat="1" ht="25.5" x14ac:dyDescent="0.2">
      <c r="A1254" s="80" t="s">
        <v>27</v>
      </c>
      <c r="B1254" s="133">
        <v>774</v>
      </c>
      <c r="C1254" s="82" t="s">
        <v>23</v>
      </c>
      <c r="D1254" s="82" t="s">
        <v>66</v>
      </c>
      <c r="E1254" s="82" t="s">
        <v>776</v>
      </c>
      <c r="F1254" s="82" t="s">
        <v>28</v>
      </c>
      <c r="G1254" s="84">
        <f t="shared" si="308"/>
        <v>44981.07</v>
      </c>
      <c r="H1254" s="84">
        <f t="shared" si="308"/>
        <v>73000</v>
      </c>
      <c r="I1254" s="84">
        <f t="shared" si="308"/>
        <v>82000</v>
      </c>
      <c r="J1254" s="159"/>
      <c r="K1254" s="180"/>
      <c r="L1254" s="180"/>
      <c r="M1254" s="180"/>
      <c r="N1254" s="180"/>
      <c r="O1254" s="180"/>
      <c r="P1254" s="180"/>
      <c r="Q1254" s="180"/>
      <c r="R1254" s="180"/>
    </row>
    <row r="1255" spans="1:18" s="18" customFormat="1" x14ac:dyDescent="0.2">
      <c r="A1255" s="80" t="s">
        <v>29</v>
      </c>
      <c r="B1255" s="133">
        <v>774</v>
      </c>
      <c r="C1255" s="82" t="s">
        <v>23</v>
      </c>
      <c r="D1255" s="82" t="s">
        <v>66</v>
      </c>
      <c r="E1255" s="82" t="s">
        <v>776</v>
      </c>
      <c r="F1255" s="82" t="s">
        <v>30</v>
      </c>
      <c r="G1255" s="70">
        <v>44981.07</v>
      </c>
      <c r="H1255" s="84">
        <v>73000</v>
      </c>
      <c r="I1255" s="84">
        <v>82000</v>
      </c>
      <c r="J1255" s="159"/>
      <c r="K1255" s="180"/>
      <c r="L1255" s="180"/>
      <c r="M1255" s="180"/>
      <c r="N1255" s="180"/>
      <c r="O1255" s="180"/>
      <c r="P1255" s="180"/>
      <c r="Q1255" s="180"/>
      <c r="R1255" s="180"/>
    </row>
    <row r="1256" spans="1:18" s="3" customFormat="1" ht="25.5" hidden="1" x14ac:dyDescent="0.2">
      <c r="A1256" s="80" t="s">
        <v>597</v>
      </c>
      <c r="B1256" s="133">
        <v>774</v>
      </c>
      <c r="C1256" s="82" t="s">
        <v>23</v>
      </c>
      <c r="D1256" s="82" t="s">
        <v>66</v>
      </c>
      <c r="E1256" s="82" t="s">
        <v>631</v>
      </c>
      <c r="F1256" s="82"/>
      <c r="G1256" s="70">
        <f t="shared" ref="G1256:I1257" si="309">G1257</f>
        <v>0</v>
      </c>
      <c r="H1256" s="84">
        <f t="shared" si="309"/>
        <v>0</v>
      </c>
      <c r="I1256" s="84">
        <f t="shared" si="309"/>
        <v>0</v>
      </c>
      <c r="J1256" s="159"/>
      <c r="K1256" s="179"/>
      <c r="L1256" s="179"/>
      <c r="M1256" s="179"/>
      <c r="N1256" s="179"/>
      <c r="O1256" s="179"/>
      <c r="P1256" s="179"/>
      <c r="Q1256" s="179"/>
      <c r="R1256" s="179"/>
    </row>
    <row r="1257" spans="1:18" s="3" customFormat="1" ht="25.5" hidden="1" x14ac:dyDescent="0.2">
      <c r="A1257" s="80" t="s">
        <v>27</v>
      </c>
      <c r="B1257" s="133">
        <v>774</v>
      </c>
      <c r="C1257" s="82" t="s">
        <v>23</v>
      </c>
      <c r="D1257" s="82" t="s">
        <v>66</v>
      </c>
      <c r="E1257" s="82" t="s">
        <v>631</v>
      </c>
      <c r="F1257" s="82" t="s">
        <v>28</v>
      </c>
      <c r="G1257" s="70">
        <f t="shared" si="309"/>
        <v>0</v>
      </c>
      <c r="H1257" s="84">
        <f t="shared" si="309"/>
        <v>0</v>
      </c>
      <c r="I1257" s="84">
        <f t="shared" si="309"/>
        <v>0</v>
      </c>
      <c r="J1257" s="159"/>
      <c r="K1257" s="179"/>
      <c r="L1257" s="179"/>
      <c r="M1257" s="179"/>
      <c r="N1257" s="179"/>
      <c r="O1257" s="179"/>
      <c r="P1257" s="179"/>
      <c r="Q1257" s="179"/>
      <c r="R1257" s="179"/>
    </row>
    <row r="1258" spans="1:18" s="3" customFormat="1" hidden="1" x14ac:dyDescent="0.2">
      <c r="A1258" s="80" t="s">
        <v>29</v>
      </c>
      <c r="B1258" s="133">
        <v>774</v>
      </c>
      <c r="C1258" s="82" t="s">
        <v>23</v>
      </c>
      <c r="D1258" s="82" t="s">
        <v>66</v>
      </c>
      <c r="E1258" s="82" t="s">
        <v>631</v>
      </c>
      <c r="F1258" s="82" t="s">
        <v>30</v>
      </c>
      <c r="G1258" s="70"/>
      <c r="H1258" s="84"/>
      <c r="I1258" s="84"/>
      <c r="J1258" s="159"/>
      <c r="K1258" s="179"/>
      <c r="L1258" s="179"/>
      <c r="M1258" s="179"/>
      <c r="N1258" s="179"/>
      <c r="O1258" s="179"/>
      <c r="P1258" s="179"/>
      <c r="Q1258" s="179"/>
      <c r="R1258" s="179"/>
    </row>
    <row r="1259" spans="1:18" s="18" customFormat="1" ht="53.25" hidden="1" customHeight="1" x14ac:dyDescent="0.2">
      <c r="A1259" s="80" t="s">
        <v>562</v>
      </c>
      <c r="B1259" s="82" t="s">
        <v>89</v>
      </c>
      <c r="C1259" s="82" t="s">
        <v>23</v>
      </c>
      <c r="D1259" s="82" t="s">
        <v>66</v>
      </c>
      <c r="E1259" s="82" t="s">
        <v>561</v>
      </c>
      <c r="F1259" s="82"/>
      <c r="G1259" s="70">
        <f t="shared" si="305"/>
        <v>0</v>
      </c>
      <c r="H1259" s="84">
        <f t="shared" si="305"/>
        <v>0</v>
      </c>
      <c r="I1259" s="84">
        <f t="shared" si="305"/>
        <v>0</v>
      </c>
      <c r="J1259" s="159"/>
      <c r="K1259" s="180"/>
      <c r="L1259" s="180"/>
      <c r="M1259" s="180"/>
      <c r="N1259" s="180"/>
      <c r="O1259" s="180"/>
      <c r="P1259" s="180"/>
      <c r="Q1259" s="193"/>
      <c r="R1259" s="180"/>
    </row>
    <row r="1260" spans="1:18" s="18" customFormat="1" ht="25.5" hidden="1" x14ac:dyDescent="0.2">
      <c r="A1260" s="80" t="s">
        <v>27</v>
      </c>
      <c r="B1260" s="82" t="s">
        <v>89</v>
      </c>
      <c r="C1260" s="82" t="s">
        <v>23</v>
      </c>
      <c r="D1260" s="82" t="s">
        <v>66</v>
      </c>
      <c r="E1260" s="82" t="s">
        <v>561</v>
      </c>
      <c r="F1260" s="82" t="s">
        <v>28</v>
      </c>
      <c r="G1260" s="70">
        <f t="shared" si="305"/>
        <v>0</v>
      </c>
      <c r="H1260" s="84">
        <f t="shared" si="305"/>
        <v>0</v>
      </c>
      <c r="I1260" s="84">
        <f t="shared" si="305"/>
        <v>0</v>
      </c>
      <c r="J1260" s="159"/>
      <c r="K1260" s="180"/>
      <c r="L1260" s="180"/>
      <c r="M1260" s="180"/>
      <c r="N1260" s="180"/>
      <c r="O1260" s="180"/>
      <c r="P1260" s="180"/>
      <c r="Q1260" s="180"/>
      <c r="R1260" s="180"/>
    </row>
    <row r="1261" spans="1:18" s="18" customFormat="1" hidden="1" x14ac:dyDescent="0.2">
      <c r="A1261" s="80" t="s">
        <v>29</v>
      </c>
      <c r="B1261" s="82" t="s">
        <v>89</v>
      </c>
      <c r="C1261" s="82" t="s">
        <v>23</v>
      </c>
      <c r="D1261" s="82" t="s">
        <v>66</v>
      </c>
      <c r="E1261" s="82" t="s">
        <v>561</v>
      </c>
      <c r="F1261" s="82" t="s">
        <v>30</v>
      </c>
      <c r="G1261" s="70"/>
      <c r="H1261" s="84"/>
      <c r="I1261" s="84"/>
      <c r="J1261" s="159"/>
      <c r="K1261" s="180"/>
      <c r="L1261" s="180"/>
      <c r="M1261" s="180"/>
      <c r="N1261" s="180"/>
      <c r="O1261" s="180"/>
      <c r="P1261" s="180"/>
      <c r="Q1261" s="180"/>
      <c r="R1261" s="180"/>
    </row>
    <row r="1262" spans="1:18" ht="16.5" hidden="1" customHeight="1" x14ac:dyDescent="0.2">
      <c r="A1262" s="80" t="s">
        <v>1</v>
      </c>
      <c r="B1262" s="133">
        <v>774</v>
      </c>
      <c r="C1262" s="82" t="s">
        <v>23</v>
      </c>
      <c r="D1262" s="82" t="s">
        <v>66</v>
      </c>
      <c r="E1262" s="82" t="s">
        <v>201</v>
      </c>
      <c r="F1262" s="82"/>
      <c r="G1262" s="70">
        <f t="shared" ref="G1262:I1263" si="310">G1263</f>
        <v>0</v>
      </c>
      <c r="H1262" s="84">
        <f t="shared" si="310"/>
        <v>0</v>
      </c>
      <c r="I1262" s="84">
        <f t="shared" si="310"/>
        <v>0</v>
      </c>
      <c r="J1262" s="159"/>
    </row>
    <row r="1263" spans="1:18" ht="25.5" hidden="1" x14ac:dyDescent="0.2">
      <c r="A1263" s="80" t="s">
        <v>27</v>
      </c>
      <c r="B1263" s="133">
        <v>774</v>
      </c>
      <c r="C1263" s="82" t="s">
        <v>23</v>
      </c>
      <c r="D1263" s="82" t="s">
        <v>66</v>
      </c>
      <c r="E1263" s="82" t="s">
        <v>201</v>
      </c>
      <c r="F1263" s="82" t="s">
        <v>28</v>
      </c>
      <c r="G1263" s="70">
        <f t="shared" si="310"/>
        <v>0</v>
      </c>
      <c r="H1263" s="84">
        <f t="shared" si="310"/>
        <v>0</v>
      </c>
      <c r="I1263" s="84">
        <f t="shared" si="310"/>
        <v>0</v>
      </c>
      <c r="J1263" s="159"/>
    </row>
    <row r="1264" spans="1:18" ht="15" hidden="1" customHeight="1" x14ac:dyDescent="0.2">
      <c r="A1264" s="80" t="s">
        <v>29</v>
      </c>
      <c r="B1264" s="133">
        <v>774</v>
      </c>
      <c r="C1264" s="82" t="s">
        <v>23</v>
      </c>
      <c r="D1264" s="82" t="s">
        <v>66</v>
      </c>
      <c r="E1264" s="82" t="s">
        <v>201</v>
      </c>
      <c r="F1264" s="82" t="s">
        <v>30</v>
      </c>
      <c r="G1264" s="70">
        <f>310000+29000-339000</f>
        <v>0</v>
      </c>
      <c r="H1264" s="84">
        <f>310000+29000-339000</f>
        <v>0</v>
      </c>
      <c r="I1264" s="84">
        <f>310000+29000-339000</f>
        <v>0</v>
      </c>
      <c r="J1264" s="159"/>
    </row>
    <row r="1265" spans="1:18" s="18" customFormat="1" ht="53.25" hidden="1" customHeight="1" x14ac:dyDescent="0.2">
      <c r="A1265" s="80" t="s">
        <v>574</v>
      </c>
      <c r="B1265" s="82" t="s">
        <v>89</v>
      </c>
      <c r="C1265" s="82" t="s">
        <v>23</v>
      </c>
      <c r="D1265" s="82" t="s">
        <v>66</v>
      </c>
      <c r="E1265" s="82" t="s">
        <v>573</v>
      </c>
      <c r="F1265" s="82"/>
      <c r="G1265" s="70">
        <f t="shared" ref="G1265:I1266" si="311">G1266</f>
        <v>0</v>
      </c>
      <c r="H1265" s="84">
        <f t="shared" si="311"/>
        <v>0</v>
      </c>
      <c r="I1265" s="84">
        <f t="shared" si="311"/>
        <v>0</v>
      </c>
      <c r="J1265" s="159"/>
      <c r="K1265" s="180"/>
      <c r="L1265" s="180"/>
      <c r="M1265" s="180"/>
      <c r="N1265" s="180"/>
      <c r="O1265" s="180"/>
      <c r="P1265" s="180"/>
      <c r="Q1265" s="180"/>
      <c r="R1265" s="180"/>
    </row>
    <row r="1266" spans="1:18" s="18" customFormat="1" ht="25.5" hidden="1" x14ac:dyDescent="0.2">
      <c r="A1266" s="80" t="s">
        <v>27</v>
      </c>
      <c r="B1266" s="82" t="s">
        <v>89</v>
      </c>
      <c r="C1266" s="82" t="s">
        <v>23</v>
      </c>
      <c r="D1266" s="82" t="s">
        <v>66</v>
      </c>
      <c r="E1266" s="82" t="s">
        <v>573</v>
      </c>
      <c r="F1266" s="82" t="s">
        <v>28</v>
      </c>
      <c r="G1266" s="70">
        <f t="shared" si="311"/>
        <v>0</v>
      </c>
      <c r="H1266" s="84">
        <f t="shared" si="311"/>
        <v>0</v>
      </c>
      <c r="I1266" s="84">
        <f t="shared" si="311"/>
        <v>0</v>
      </c>
      <c r="J1266" s="159"/>
      <c r="K1266" s="180"/>
      <c r="L1266" s="180"/>
      <c r="M1266" s="180"/>
      <c r="N1266" s="180"/>
      <c r="O1266" s="180"/>
      <c r="P1266" s="180"/>
      <c r="Q1266" s="180"/>
      <c r="R1266" s="180"/>
    </row>
    <row r="1267" spans="1:18" s="18" customFormat="1" hidden="1" x14ac:dyDescent="0.2">
      <c r="A1267" s="80" t="s">
        <v>29</v>
      </c>
      <c r="B1267" s="82" t="s">
        <v>89</v>
      </c>
      <c r="C1267" s="82" t="s">
        <v>23</v>
      </c>
      <c r="D1267" s="82" t="s">
        <v>66</v>
      </c>
      <c r="E1267" s="82" t="s">
        <v>573</v>
      </c>
      <c r="F1267" s="82" t="s">
        <v>30</v>
      </c>
      <c r="G1267" s="70"/>
      <c r="H1267" s="84"/>
      <c r="I1267" s="84"/>
      <c r="J1267" s="159"/>
      <c r="K1267" s="180"/>
      <c r="L1267" s="180"/>
      <c r="M1267" s="180"/>
      <c r="N1267" s="180"/>
      <c r="O1267" s="180"/>
      <c r="P1267" s="180"/>
      <c r="Q1267" s="180"/>
      <c r="R1267" s="180"/>
    </row>
    <row r="1268" spans="1:18" ht="39.75" customHeight="1" x14ac:dyDescent="0.2">
      <c r="A1268" s="80" t="s">
        <v>560</v>
      </c>
      <c r="B1268" s="133">
        <v>774</v>
      </c>
      <c r="C1268" s="82" t="s">
        <v>23</v>
      </c>
      <c r="D1268" s="82" t="s">
        <v>66</v>
      </c>
      <c r="E1268" s="82" t="s">
        <v>572</v>
      </c>
      <c r="F1268" s="82"/>
      <c r="G1268" s="70">
        <f>G1269+G1273</f>
        <v>3430508.0500000003</v>
      </c>
      <c r="H1268" s="84">
        <f t="shared" ref="H1268:I1268" si="312">H1269+H1273</f>
        <v>3536258.94</v>
      </c>
      <c r="I1268" s="84">
        <f t="shared" si="312"/>
        <v>3521555.09</v>
      </c>
      <c r="J1268" s="159"/>
    </row>
    <row r="1269" spans="1:18" ht="34.5" customHeight="1" x14ac:dyDescent="0.2">
      <c r="A1269" s="80" t="s">
        <v>27</v>
      </c>
      <c r="B1269" s="133">
        <v>774</v>
      </c>
      <c r="C1269" s="82" t="s">
        <v>23</v>
      </c>
      <c r="D1269" s="82" t="s">
        <v>66</v>
      </c>
      <c r="E1269" s="82" t="s">
        <v>572</v>
      </c>
      <c r="F1269" s="82" t="s">
        <v>28</v>
      </c>
      <c r="G1269" s="70">
        <f>G1270+G1271+G1272</f>
        <v>3326230.3000000003</v>
      </c>
      <c r="H1269" s="84">
        <f t="shared" ref="H1269:I1269" si="313">H1270+H1271+H1272</f>
        <v>3427230.94</v>
      </c>
      <c r="I1269" s="84">
        <f t="shared" si="313"/>
        <v>3413146.59</v>
      </c>
      <c r="J1269" s="159"/>
    </row>
    <row r="1270" spans="1:18" ht="15" customHeight="1" x14ac:dyDescent="0.2">
      <c r="A1270" s="80" t="s">
        <v>29</v>
      </c>
      <c r="B1270" s="133">
        <v>774</v>
      </c>
      <c r="C1270" s="82" t="s">
        <v>23</v>
      </c>
      <c r="D1270" s="82" t="s">
        <v>66</v>
      </c>
      <c r="E1270" s="82" t="s">
        <v>572</v>
      </c>
      <c r="F1270" s="82" t="s">
        <v>30</v>
      </c>
      <c r="G1270" s="70">
        <f>3037236.6+136733.75-32456-23839.55</f>
        <v>3117674.8000000003</v>
      </c>
      <c r="H1270" s="84">
        <f>2307236.3+137713.75-28685.75+792910.64</f>
        <v>3209174.94</v>
      </c>
      <c r="I1270" s="84">
        <f>2138271.1+138700.77-30292.27+949649.99</f>
        <v>3196329.59</v>
      </c>
      <c r="J1270" s="159"/>
    </row>
    <row r="1271" spans="1:18" ht="15" customHeight="1" x14ac:dyDescent="0.2">
      <c r="A1271" s="80" t="s">
        <v>559</v>
      </c>
      <c r="B1271" s="133">
        <v>774</v>
      </c>
      <c r="C1271" s="82" t="s">
        <v>23</v>
      </c>
      <c r="D1271" s="82" t="s">
        <v>66</v>
      </c>
      <c r="E1271" s="82" t="s">
        <v>572</v>
      </c>
      <c r="F1271" s="82" t="s">
        <v>558</v>
      </c>
      <c r="G1271" s="70">
        <f>136733.75-32456</f>
        <v>104277.75</v>
      </c>
      <c r="H1271" s="84">
        <f>137713.75-28685.75</f>
        <v>109028</v>
      </c>
      <c r="I1271" s="84">
        <f>138700.77-30292.27</f>
        <v>108408.49999999999</v>
      </c>
      <c r="J1271" s="159"/>
    </row>
    <row r="1272" spans="1:18" ht="36" customHeight="1" x14ac:dyDescent="0.2">
      <c r="A1272" s="80" t="s">
        <v>6</v>
      </c>
      <c r="B1272" s="133">
        <v>774</v>
      </c>
      <c r="C1272" s="82" t="s">
        <v>23</v>
      </c>
      <c r="D1272" s="82" t="s">
        <v>66</v>
      </c>
      <c r="E1272" s="82" t="s">
        <v>572</v>
      </c>
      <c r="F1272" s="82" t="s">
        <v>5</v>
      </c>
      <c r="G1272" s="70">
        <f>136733.75-32456</f>
        <v>104277.75</v>
      </c>
      <c r="H1272" s="84">
        <f>137713.75-28685.75</f>
        <v>109028</v>
      </c>
      <c r="I1272" s="84">
        <f>138700.77-30292.27</f>
        <v>108408.49999999999</v>
      </c>
      <c r="J1272" s="159"/>
    </row>
    <row r="1273" spans="1:18" ht="15" customHeight="1" x14ac:dyDescent="0.2">
      <c r="A1273" s="80" t="s">
        <v>60</v>
      </c>
      <c r="B1273" s="133">
        <v>774</v>
      </c>
      <c r="C1273" s="82" t="s">
        <v>23</v>
      </c>
      <c r="D1273" s="82" t="s">
        <v>66</v>
      </c>
      <c r="E1273" s="82" t="s">
        <v>572</v>
      </c>
      <c r="F1273" s="82" t="s">
        <v>61</v>
      </c>
      <c r="G1273" s="84">
        <f>G1274</f>
        <v>104277.75</v>
      </c>
      <c r="H1273" s="84">
        <f t="shared" ref="H1273:I1273" si="314">H1274</f>
        <v>109028</v>
      </c>
      <c r="I1273" s="84">
        <f t="shared" si="314"/>
        <v>108408.49999999999</v>
      </c>
      <c r="J1273" s="159"/>
    </row>
    <row r="1274" spans="1:18" ht="51.75" customHeight="1" x14ac:dyDescent="0.2">
      <c r="A1274" s="80" t="s">
        <v>388</v>
      </c>
      <c r="B1274" s="133">
        <v>774</v>
      </c>
      <c r="C1274" s="82" t="s">
        <v>23</v>
      </c>
      <c r="D1274" s="82" t="s">
        <v>66</v>
      </c>
      <c r="E1274" s="82" t="s">
        <v>572</v>
      </c>
      <c r="F1274" s="82" t="s">
        <v>311</v>
      </c>
      <c r="G1274" s="70">
        <f>136733.75-32456</f>
        <v>104277.75</v>
      </c>
      <c r="H1274" s="84">
        <f>137713.75-28685.75</f>
        <v>109028</v>
      </c>
      <c r="I1274" s="84">
        <f>138700.77-30292.27</f>
        <v>108408.49999999999</v>
      </c>
      <c r="J1274" s="159"/>
    </row>
    <row r="1275" spans="1:18" ht="16.5" hidden="1" customHeight="1" x14ac:dyDescent="0.2">
      <c r="A1275" s="80" t="s">
        <v>1</v>
      </c>
      <c r="B1275" s="82" t="s">
        <v>89</v>
      </c>
      <c r="C1275" s="82" t="s">
        <v>23</v>
      </c>
      <c r="D1275" s="82" t="s">
        <v>66</v>
      </c>
      <c r="E1275" s="82" t="s">
        <v>481</v>
      </c>
      <c r="F1275" s="82"/>
      <c r="G1275" s="70">
        <f t="shared" ref="G1275:I1275" si="315">G1276</f>
        <v>0</v>
      </c>
      <c r="H1275" s="84">
        <f t="shared" si="315"/>
        <v>0</v>
      </c>
      <c r="I1275" s="84">
        <f t="shared" si="315"/>
        <v>0</v>
      </c>
      <c r="J1275" s="159"/>
    </row>
    <row r="1276" spans="1:18" ht="24.75" hidden="1" customHeight="1" x14ac:dyDescent="0.2">
      <c r="A1276" s="80" t="s">
        <v>27</v>
      </c>
      <c r="B1276" s="82" t="s">
        <v>89</v>
      </c>
      <c r="C1276" s="82" t="s">
        <v>23</v>
      </c>
      <c r="D1276" s="82" t="s">
        <v>66</v>
      </c>
      <c r="E1276" s="82" t="s">
        <v>481</v>
      </c>
      <c r="F1276" s="82" t="s">
        <v>28</v>
      </c>
      <c r="G1276" s="70">
        <f>G1277</f>
        <v>0</v>
      </c>
      <c r="H1276" s="84">
        <f>H1277</f>
        <v>0</v>
      </c>
      <c r="I1276" s="84">
        <f>I1277</f>
        <v>0</v>
      </c>
      <c r="J1276" s="159"/>
    </row>
    <row r="1277" spans="1:18" hidden="1" x14ac:dyDescent="0.2">
      <c r="A1277" s="80" t="s">
        <v>29</v>
      </c>
      <c r="B1277" s="82" t="s">
        <v>89</v>
      </c>
      <c r="C1277" s="82" t="s">
        <v>23</v>
      </c>
      <c r="D1277" s="82" t="s">
        <v>66</v>
      </c>
      <c r="E1277" s="82" t="s">
        <v>481</v>
      </c>
      <c r="F1277" s="82" t="s">
        <v>30</v>
      </c>
      <c r="G1277" s="70"/>
      <c r="H1277" s="84"/>
      <c r="I1277" s="84"/>
      <c r="J1277" s="159"/>
    </row>
    <row r="1278" spans="1:18" s="3" customFormat="1" ht="24.75" hidden="1" customHeight="1" x14ac:dyDescent="0.2">
      <c r="A1278" s="80" t="s">
        <v>127</v>
      </c>
      <c r="B1278" s="133">
        <v>774</v>
      </c>
      <c r="C1278" s="82" t="s">
        <v>23</v>
      </c>
      <c r="D1278" s="82" t="s">
        <v>66</v>
      </c>
      <c r="E1278" s="82" t="s">
        <v>628</v>
      </c>
      <c r="F1278" s="82"/>
      <c r="G1278" s="70">
        <f t="shared" ref="G1278:I1278" si="316">G1279</f>
        <v>0</v>
      </c>
      <c r="H1278" s="84">
        <f t="shared" si="316"/>
        <v>0</v>
      </c>
      <c r="I1278" s="84">
        <f t="shared" si="316"/>
        <v>0</v>
      </c>
      <c r="J1278" s="159"/>
      <c r="K1278" s="179"/>
      <c r="L1278" s="179"/>
      <c r="M1278" s="179"/>
      <c r="N1278" s="179"/>
      <c r="O1278" s="179"/>
      <c r="P1278" s="179"/>
      <c r="Q1278" s="179"/>
      <c r="R1278" s="179"/>
    </row>
    <row r="1279" spans="1:18" s="18" customFormat="1" ht="25.5" hidden="1" x14ac:dyDescent="0.2">
      <c r="A1279" s="80" t="s">
        <v>27</v>
      </c>
      <c r="B1279" s="82" t="s">
        <v>89</v>
      </c>
      <c r="C1279" s="82" t="s">
        <v>23</v>
      </c>
      <c r="D1279" s="82" t="s">
        <v>66</v>
      </c>
      <c r="E1279" s="82" t="s">
        <v>628</v>
      </c>
      <c r="F1279" s="82" t="s">
        <v>28</v>
      </c>
      <c r="G1279" s="70">
        <f>G1280</f>
        <v>0</v>
      </c>
      <c r="H1279" s="84">
        <f>H1280</f>
        <v>0</v>
      </c>
      <c r="I1279" s="84">
        <f>I1280</f>
        <v>0</v>
      </c>
      <c r="J1279" s="159"/>
      <c r="K1279" s="180"/>
      <c r="L1279" s="180"/>
      <c r="M1279" s="180"/>
      <c r="N1279" s="180"/>
      <c r="O1279" s="180"/>
      <c r="P1279" s="180"/>
      <c r="Q1279" s="180"/>
      <c r="R1279" s="180"/>
    </row>
    <row r="1280" spans="1:18" s="18" customFormat="1" hidden="1" x14ac:dyDescent="0.2">
      <c r="A1280" s="80" t="s">
        <v>29</v>
      </c>
      <c r="B1280" s="82" t="s">
        <v>89</v>
      </c>
      <c r="C1280" s="82" t="s">
        <v>23</v>
      </c>
      <c r="D1280" s="82" t="s">
        <v>66</v>
      </c>
      <c r="E1280" s="82" t="s">
        <v>628</v>
      </c>
      <c r="F1280" s="82" t="s">
        <v>30</v>
      </c>
      <c r="G1280" s="70"/>
      <c r="H1280" s="84"/>
      <c r="I1280" s="84"/>
      <c r="J1280" s="159"/>
      <c r="K1280" s="180"/>
      <c r="L1280" s="180"/>
      <c r="M1280" s="180"/>
      <c r="N1280" s="180"/>
      <c r="O1280" s="180"/>
      <c r="P1280" s="180"/>
      <c r="Q1280" s="180"/>
      <c r="R1280" s="180"/>
    </row>
    <row r="1281" spans="1:18" ht="35.25" customHeight="1" x14ac:dyDescent="0.2">
      <c r="A1281" s="80" t="s">
        <v>1069</v>
      </c>
      <c r="B1281" s="133">
        <v>774</v>
      </c>
      <c r="C1281" s="82" t="s">
        <v>23</v>
      </c>
      <c r="D1281" s="82" t="s">
        <v>66</v>
      </c>
      <c r="E1281" s="82" t="s">
        <v>200</v>
      </c>
      <c r="F1281" s="82"/>
      <c r="G1281" s="70">
        <f>G1291+G1294+G1297+G1288+G1282+G1285</f>
        <v>24765</v>
      </c>
      <c r="H1281" s="84">
        <f>H1291+H1294+H1297+H1288+H1282+H1285</f>
        <v>25000</v>
      </c>
      <c r="I1281" s="84">
        <f>I1291+I1294+I1297+I1288+I1282+I1285</f>
        <v>25000</v>
      </c>
      <c r="J1281" s="159"/>
    </row>
    <row r="1282" spans="1:18" ht="36" hidden="1" customHeight="1" x14ac:dyDescent="0.2">
      <c r="A1282" s="80" t="s">
        <v>894</v>
      </c>
      <c r="B1282" s="82" t="s">
        <v>89</v>
      </c>
      <c r="C1282" s="82" t="s">
        <v>23</v>
      </c>
      <c r="D1282" s="82" t="s">
        <v>66</v>
      </c>
      <c r="E1282" s="82" t="s">
        <v>201</v>
      </c>
      <c r="F1282" s="82"/>
      <c r="G1282" s="70">
        <f t="shared" ref="G1282:I1282" si="317">G1283</f>
        <v>0</v>
      </c>
      <c r="H1282" s="84">
        <f t="shared" si="317"/>
        <v>0</v>
      </c>
      <c r="I1282" s="84">
        <f t="shared" si="317"/>
        <v>0</v>
      </c>
      <c r="J1282" s="159"/>
    </row>
    <row r="1283" spans="1:18" ht="24.75" hidden="1" customHeight="1" x14ac:dyDescent="0.2">
      <c r="A1283" s="80" t="s">
        <v>27</v>
      </c>
      <c r="B1283" s="82" t="s">
        <v>89</v>
      </c>
      <c r="C1283" s="82" t="s">
        <v>23</v>
      </c>
      <c r="D1283" s="82" t="s">
        <v>66</v>
      </c>
      <c r="E1283" s="82" t="s">
        <v>201</v>
      </c>
      <c r="F1283" s="82" t="s">
        <v>28</v>
      </c>
      <c r="G1283" s="70">
        <f>G1284</f>
        <v>0</v>
      </c>
      <c r="H1283" s="84">
        <f>H1284</f>
        <v>0</v>
      </c>
      <c r="I1283" s="84">
        <f>I1284</f>
        <v>0</v>
      </c>
      <c r="J1283" s="159"/>
    </row>
    <row r="1284" spans="1:18" hidden="1" x14ac:dyDescent="0.2">
      <c r="A1284" s="80" t="s">
        <v>29</v>
      </c>
      <c r="B1284" s="82" t="s">
        <v>89</v>
      </c>
      <c r="C1284" s="82" t="s">
        <v>23</v>
      </c>
      <c r="D1284" s="82" t="s">
        <v>66</v>
      </c>
      <c r="E1284" s="82" t="s">
        <v>201</v>
      </c>
      <c r="F1284" s="82" t="s">
        <v>30</v>
      </c>
      <c r="G1284" s="70">
        <f>1500000-1500000</f>
        <v>0</v>
      </c>
      <c r="H1284" s="84">
        <v>0</v>
      </c>
      <c r="I1284" s="84">
        <v>0</v>
      </c>
      <c r="J1284" s="159"/>
    </row>
    <row r="1285" spans="1:18" s="3" customFormat="1" ht="25.5" hidden="1" x14ac:dyDescent="0.2">
      <c r="A1285" s="80" t="s">
        <v>884</v>
      </c>
      <c r="B1285" s="133">
        <v>774</v>
      </c>
      <c r="C1285" s="82" t="s">
        <v>23</v>
      </c>
      <c r="D1285" s="82" t="s">
        <v>66</v>
      </c>
      <c r="E1285" s="82" t="s">
        <v>882</v>
      </c>
      <c r="F1285" s="82"/>
      <c r="G1285" s="70">
        <f t="shared" ref="G1285:I1286" si="318">G1286</f>
        <v>0</v>
      </c>
      <c r="H1285" s="84">
        <f t="shared" si="318"/>
        <v>0</v>
      </c>
      <c r="I1285" s="84">
        <f t="shared" si="318"/>
        <v>0</v>
      </c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t="25.5" hidden="1" x14ac:dyDescent="0.2">
      <c r="A1286" s="80" t="s">
        <v>27</v>
      </c>
      <c r="B1286" s="133">
        <v>774</v>
      </c>
      <c r="C1286" s="82" t="s">
        <v>23</v>
      </c>
      <c r="D1286" s="82" t="s">
        <v>66</v>
      </c>
      <c r="E1286" s="82" t="s">
        <v>882</v>
      </c>
      <c r="F1286" s="82" t="s">
        <v>28</v>
      </c>
      <c r="G1286" s="70">
        <f t="shared" si="318"/>
        <v>0</v>
      </c>
      <c r="H1286" s="84">
        <f t="shared" si="318"/>
        <v>0</v>
      </c>
      <c r="I1286" s="84">
        <f t="shared" si="318"/>
        <v>0</v>
      </c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idden="1" x14ac:dyDescent="0.2">
      <c r="A1287" s="80" t="s">
        <v>29</v>
      </c>
      <c r="B1287" s="133">
        <v>774</v>
      </c>
      <c r="C1287" s="82" t="s">
        <v>23</v>
      </c>
      <c r="D1287" s="82" t="s">
        <v>66</v>
      </c>
      <c r="E1287" s="82" t="s">
        <v>882</v>
      </c>
      <c r="F1287" s="82" t="s">
        <v>30</v>
      </c>
      <c r="G1287" s="70"/>
      <c r="H1287" s="84"/>
      <c r="I1287" s="84"/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ht="25.5" x14ac:dyDescent="0.2">
      <c r="A1288" s="80" t="s">
        <v>270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/>
      <c r="G1288" s="70">
        <f t="shared" ref="G1288:I1289" si="319">G1289</f>
        <v>24765</v>
      </c>
      <c r="H1288" s="84">
        <f t="shared" si="319"/>
        <v>25000</v>
      </c>
      <c r="I1288" s="84">
        <f t="shared" si="319"/>
        <v>25000</v>
      </c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t="25.5" x14ac:dyDescent="0.2">
      <c r="A1289" s="80" t="s">
        <v>27</v>
      </c>
      <c r="B1289" s="133">
        <v>774</v>
      </c>
      <c r="C1289" s="82" t="s">
        <v>23</v>
      </c>
      <c r="D1289" s="82" t="s">
        <v>66</v>
      </c>
      <c r="E1289" s="82" t="s">
        <v>269</v>
      </c>
      <c r="F1289" s="82" t="s">
        <v>28</v>
      </c>
      <c r="G1289" s="70">
        <f t="shared" si="319"/>
        <v>24765</v>
      </c>
      <c r="H1289" s="84">
        <f t="shared" si="319"/>
        <v>25000</v>
      </c>
      <c r="I1289" s="84">
        <f t="shared" si="319"/>
        <v>25000</v>
      </c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x14ac:dyDescent="0.2">
      <c r="A1290" s="80" t="s">
        <v>29</v>
      </c>
      <c r="B1290" s="133">
        <v>774</v>
      </c>
      <c r="C1290" s="82" t="s">
        <v>23</v>
      </c>
      <c r="D1290" s="82" t="s">
        <v>66</v>
      </c>
      <c r="E1290" s="82" t="s">
        <v>269</v>
      </c>
      <c r="F1290" s="82" t="s">
        <v>30</v>
      </c>
      <c r="G1290" s="70">
        <v>24765</v>
      </c>
      <c r="H1290" s="84">
        <v>25000</v>
      </c>
      <c r="I1290" s="84">
        <v>25000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idden="1" x14ac:dyDescent="0.2">
      <c r="A1291" s="80" t="s">
        <v>1</v>
      </c>
      <c r="B1291" s="133">
        <v>774</v>
      </c>
      <c r="C1291" s="82" t="s">
        <v>23</v>
      </c>
      <c r="D1291" s="82" t="s">
        <v>66</v>
      </c>
      <c r="E1291" s="82" t="s">
        <v>201</v>
      </c>
      <c r="F1291" s="82"/>
      <c r="G1291" s="70">
        <f t="shared" ref="G1291:I1292" si="320">G1292</f>
        <v>0</v>
      </c>
      <c r="H1291" s="84">
        <f t="shared" si="320"/>
        <v>0</v>
      </c>
      <c r="I1291" s="84">
        <f t="shared" si="320"/>
        <v>0</v>
      </c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s="3" customFormat="1" ht="25.5" hidden="1" x14ac:dyDescent="0.2">
      <c r="A1292" s="80" t="s">
        <v>27</v>
      </c>
      <c r="B1292" s="133">
        <v>774</v>
      </c>
      <c r="C1292" s="82" t="s">
        <v>23</v>
      </c>
      <c r="D1292" s="82" t="s">
        <v>66</v>
      </c>
      <c r="E1292" s="82" t="s">
        <v>201</v>
      </c>
      <c r="F1292" s="82" t="s">
        <v>28</v>
      </c>
      <c r="G1292" s="70">
        <f t="shared" si="320"/>
        <v>0</v>
      </c>
      <c r="H1292" s="84">
        <f t="shared" si="320"/>
        <v>0</v>
      </c>
      <c r="I1292" s="84">
        <f t="shared" si="320"/>
        <v>0</v>
      </c>
      <c r="J1292" s="159"/>
      <c r="K1292" s="179"/>
      <c r="L1292" s="179"/>
      <c r="M1292" s="179"/>
      <c r="N1292" s="179"/>
      <c r="O1292" s="179"/>
      <c r="P1292" s="179"/>
      <c r="Q1292" s="179"/>
      <c r="R1292" s="179"/>
    </row>
    <row r="1293" spans="1:18" s="3" customFormat="1" hidden="1" x14ac:dyDescent="0.2">
      <c r="A1293" s="80" t="s">
        <v>29</v>
      </c>
      <c r="B1293" s="133">
        <v>774</v>
      </c>
      <c r="C1293" s="82" t="s">
        <v>23</v>
      </c>
      <c r="D1293" s="82" t="s">
        <v>66</v>
      </c>
      <c r="E1293" s="82" t="s">
        <v>201</v>
      </c>
      <c r="F1293" s="82" t="s">
        <v>30</v>
      </c>
      <c r="G1293" s="70"/>
      <c r="H1293" s="84"/>
      <c r="I1293" s="84"/>
      <c r="J1293" s="159"/>
      <c r="K1293" s="179"/>
      <c r="L1293" s="179"/>
      <c r="M1293" s="179"/>
      <c r="N1293" s="179"/>
      <c r="O1293" s="179"/>
      <c r="P1293" s="179"/>
      <c r="Q1293" s="179"/>
      <c r="R1293" s="179"/>
    </row>
    <row r="1294" spans="1:18" s="3" customFormat="1" ht="25.5" hidden="1" x14ac:dyDescent="0.2">
      <c r="A1294" s="80" t="s">
        <v>270</v>
      </c>
      <c r="B1294" s="133">
        <v>774</v>
      </c>
      <c r="C1294" s="82" t="s">
        <v>23</v>
      </c>
      <c r="D1294" s="82" t="s">
        <v>66</v>
      </c>
      <c r="E1294" s="82" t="s">
        <v>269</v>
      </c>
      <c r="F1294" s="82"/>
      <c r="G1294" s="70">
        <f t="shared" ref="G1294:I1295" si="321">G1295</f>
        <v>0</v>
      </c>
      <c r="H1294" s="84">
        <f t="shared" si="321"/>
        <v>0</v>
      </c>
      <c r="I1294" s="84">
        <f t="shared" si="321"/>
        <v>0</v>
      </c>
      <c r="J1294" s="159"/>
      <c r="K1294" s="179"/>
      <c r="L1294" s="179"/>
      <c r="M1294" s="179"/>
      <c r="N1294" s="179"/>
      <c r="O1294" s="179"/>
      <c r="P1294" s="179"/>
      <c r="Q1294" s="179"/>
      <c r="R1294" s="179"/>
    </row>
    <row r="1295" spans="1:18" s="3" customFormat="1" ht="25.5" hidden="1" x14ac:dyDescent="0.2">
      <c r="A1295" s="80" t="s">
        <v>27</v>
      </c>
      <c r="B1295" s="133">
        <v>774</v>
      </c>
      <c r="C1295" s="82" t="s">
        <v>23</v>
      </c>
      <c r="D1295" s="82" t="s">
        <v>66</v>
      </c>
      <c r="E1295" s="82" t="s">
        <v>269</v>
      </c>
      <c r="F1295" s="82" t="s">
        <v>28</v>
      </c>
      <c r="G1295" s="70">
        <f t="shared" si="321"/>
        <v>0</v>
      </c>
      <c r="H1295" s="84">
        <f t="shared" si="321"/>
        <v>0</v>
      </c>
      <c r="I1295" s="84">
        <f t="shared" si="321"/>
        <v>0</v>
      </c>
      <c r="J1295" s="159"/>
      <c r="K1295" s="179"/>
      <c r="L1295" s="179"/>
      <c r="M1295" s="179"/>
      <c r="N1295" s="179"/>
      <c r="O1295" s="179"/>
      <c r="P1295" s="179"/>
      <c r="Q1295" s="179"/>
      <c r="R1295" s="179"/>
    </row>
    <row r="1296" spans="1:18" s="3" customFormat="1" hidden="1" x14ac:dyDescent="0.2">
      <c r="A1296" s="80" t="s">
        <v>29</v>
      </c>
      <c r="B1296" s="133">
        <v>774</v>
      </c>
      <c r="C1296" s="82" t="s">
        <v>23</v>
      </c>
      <c r="D1296" s="82" t="s">
        <v>66</v>
      </c>
      <c r="E1296" s="82" t="s">
        <v>269</v>
      </c>
      <c r="F1296" s="82" t="s">
        <v>30</v>
      </c>
      <c r="G1296" s="70"/>
      <c r="H1296" s="84"/>
      <c r="I1296" s="84"/>
      <c r="J1296" s="159"/>
      <c r="K1296" s="179"/>
      <c r="L1296" s="179"/>
      <c r="M1296" s="179"/>
      <c r="N1296" s="179"/>
      <c r="O1296" s="179"/>
      <c r="P1296" s="179"/>
      <c r="Q1296" s="179"/>
      <c r="R1296" s="179"/>
    </row>
    <row r="1297" spans="1:18" s="3" customFormat="1" ht="51.75" hidden="1" customHeight="1" x14ac:dyDescent="0.2">
      <c r="A1297" s="80" t="s">
        <v>636</v>
      </c>
      <c r="B1297" s="133">
        <v>774</v>
      </c>
      <c r="C1297" s="82" t="s">
        <v>23</v>
      </c>
      <c r="D1297" s="82" t="s">
        <v>66</v>
      </c>
      <c r="E1297" s="82" t="s">
        <v>637</v>
      </c>
      <c r="F1297" s="82"/>
      <c r="G1297" s="70">
        <f t="shared" ref="G1297:I1298" si="322">G1298</f>
        <v>0</v>
      </c>
      <c r="H1297" s="84">
        <f t="shared" si="322"/>
        <v>0</v>
      </c>
      <c r="I1297" s="84">
        <f t="shared" si="322"/>
        <v>0</v>
      </c>
      <c r="J1297" s="159"/>
      <c r="K1297" s="179"/>
      <c r="L1297" s="179"/>
      <c r="M1297" s="179"/>
      <c r="N1297" s="179"/>
      <c r="O1297" s="179"/>
      <c r="P1297" s="179"/>
      <c r="Q1297" s="179"/>
      <c r="R1297" s="179"/>
    </row>
    <row r="1298" spans="1:18" s="3" customFormat="1" ht="25.5" hidden="1" x14ac:dyDescent="0.2">
      <c r="A1298" s="80" t="s">
        <v>27</v>
      </c>
      <c r="B1298" s="133">
        <v>774</v>
      </c>
      <c r="C1298" s="82" t="s">
        <v>23</v>
      </c>
      <c r="D1298" s="82" t="s">
        <v>66</v>
      </c>
      <c r="E1298" s="82" t="s">
        <v>637</v>
      </c>
      <c r="F1298" s="82" t="s">
        <v>28</v>
      </c>
      <c r="G1298" s="70">
        <f t="shared" si="322"/>
        <v>0</v>
      </c>
      <c r="H1298" s="84">
        <f t="shared" si="322"/>
        <v>0</v>
      </c>
      <c r="I1298" s="84">
        <f t="shared" si="322"/>
        <v>0</v>
      </c>
      <c r="J1298" s="159"/>
      <c r="K1298" s="179"/>
      <c r="L1298" s="179"/>
      <c r="M1298" s="179"/>
      <c r="N1298" s="179"/>
      <c r="O1298" s="179"/>
      <c r="P1298" s="179"/>
      <c r="Q1298" s="179"/>
      <c r="R1298" s="179"/>
    </row>
    <row r="1299" spans="1:18" s="3" customFormat="1" hidden="1" x14ac:dyDescent="0.2">
      <c r="A1299" s="80" t="s">
        <v>29</v>
      </c>
      <c r="B1299" s="133">
        <v>774</v>
      </c>
      <c r="C1299" s="82" t="s">
        <v>23</v>
      </c>
      <c r="D1299" s="82" t="s">
        <v>66</v>
      </c>
      <c r="E1299" s="82" t="s">
        <v>637</v>
      </c>
      <c r="F1299" s="82" t="s">
        <v>30</v>
      </c>
      <c r="G1299" s="70"/>
      <c r="H1299" s="84"/>
      <c r="I1299" s="84"/>
      <c r="J1299" s="159"/>
      <c r="K1299" s="179"/>
      <c r="L1299" s="179"/>
      <c r="M1299" s="179"/>
      <c r="N1299" s="179"/>
      <c r="O1299" s="179"/>
      <c r="P1299" s="179"/>
      <c r="Q1299" s="179"/>
      <c r="R1299" s="179"/>
    </row>
    <row r="1300" spans="1:18" ht="25.5" x14ac:dyDescent="0.2">
      <c r="A1300" s="80" t="s">
        <v>21</v>
      </c>
      <c r="B1300" s="82" t="s">
        <v>89</v>
      </c>
      <c r="C1300" s="82" t="s">
        <v>23</v>
      </c>
      <c r="D1300" s="82" t="s">
        <v>66</v>
      </c>
      <c r="E1300" s="82" t="s">
        <v>206</v>
      </c>
      <c r="F1300" s="82"/>
      <c r="G1300" s="70">
        <f>G1301+G1360</f>
        <v>893896.35</v>
      </c>
      <c r="H1300" s="84">
        <f t="shared" ref="G1300:I1302" si="323">H1301</f>
        <v>635000</v>
      </c>
      <c r="I1300" s="84">
        <f t="shared" si="323"/>
        <v>635000</v>
      </c>
      <c r="J1300" s="159"/>
    </row>
    <row r="1301" spans="1:18" ht="27" customHeight="1" x14ac:dyDescent="0.2">
      <c r="A1301" s="80" t="s">
        <v>127</v>
      </c>
      <c r="B1301" s="82" t="s">
        <v>89</v>
      </c>
      <c r="C1301" s="82" t="s">
        <v>23</v>
      </c>
      <c r="D1301" s="82" t="s">
        <v>66</v>
      </c>
      <c r="E1301" s="82" t="s">
        <v>207</v>
      </c>
      <c r="F1301" s="82"/>
      <c r="G1301" s="70">
        <f t="shared" si="323"/>
        <v>893896.35</v>
      </c>
      <c r="H1301" s="84">
        <f t="shared" si="323"/>
        <v>635000</v>
      </c>
      <c r="I1301" s="84">
        <f t="shared" si="323"/>
        <v>635000</v>
      </c>
      <c r="J1301" s="159"/>
    </row>
    <row r="1302" spans="1:18" ht="25.5" x14ac:dyDescent="0.2">
      <c r="A1302" s="80" t="s">
        <v>27</v>
      </c>
      <c r="B1302" s="82" t="s">
        <v>89</v>
      </c>
      <c r="C1302" s="82" t="s">
        <v>23</v>
      </c>
      <c r="D1302" s="82" t="s">
        <v>66</v>
      </c>
      <c r="E1302" s="82" t="s">
        <v>207</v>
      </c>
      <c r="F1302" s="82" t="s">
        <v>28</v>
      </c>
      <c r="G1302" s="70">
        <f t="shared" si="323"/>
        <v>893896.35</v>
      </c>
      <c r="H1302" s="84">
        <f t="shared" si="323"/>
        <v>635000</v>
      </c>
      <c r="I1302" s="84">
        <f t="shared" si="323"/>
        <v>635000</v>
      </c>
      <c r="J1302" s="159"/>
    </row>
    <row r="1303" spans="1:18" x14ac:dyDescent="0.2">
      <c r="A1303" s="80" t="s">
        <v>29</v>
      </c>
      <c r="B1303" s="82" t="s">
        <v>89</v>
      </c>
      <c r="C1303" s="82" t="s">
        <v>23</v>
      </c>
      <c r="D1303" s="82" t="s">
        <v>66</v>
      </c>
      <c r="E1303" s="82" t="s">
        <v>207</v>
      </c>
      <c r="F1303" s="82" t="s">
        <v>30</v>
      </c>
      <c r="G1303" s="84">
        <v>893896.35</v>
      </c>
      <c r="H1303" s="84">
        <v>635000</v>
      </c>
      <c r="I1303" s="84">
        <v>635000</v>
      </c>
      <c r="J1303" s="159"/>
    </row>
    <row r="1304" spans="1:18" ht="35.25" hidden="1" customHeight="1" x14ac:dyDescent="0.2">
      <c r="A1304" s="125" t="s">
        <v>422</v>
      </c>
      <c r="B1304" s="82" t="s">
        <v>89</v>
      </c>
      <c r="C1304" s="82" t="s">
        <v>23</v>
      </c>
      <c r="D1304" s="82" t="s">
        <v>66</v>
      </c>
      <c r="E1304" s="82" t="s">
        <v>177</v>
      </c>
      <c r="F1304" s="82"/>
      <c r="G1304" s="84">
        <f>G1305</f>
        <v>0</v>
      </c>
      <c r="H1304" s="84">
        <f t="shared" ref="H1304:I1304" si="324">H1305</f>
        <v>0</v>
      </c>
      <c r="I1304" s="84">
        <f t="shared" si="324"/>
        <v>0</v>
      </c>
      <c r="J1304" s="159"/>
    </row>
    <row r="1305" spans="1:18" ht="36" hidden="1" customHeight="1" x14ac:dyDescent="0.2">
      <c r="A1305" s="80" t="s">
        <v>543</v>
      </c>
      <c r="B1305" s="82" t="s">
        <v>89</v>
      </c>
      <c r="C1305" s="82" t="s">
        <v>23</v>
      </c>
      <c r="D1305" s="82" t="s">
        <v>66</v>
      </c>
      <c r="E1305" s="82" t="s">
        <v>479</v>
      </c>
      <c r="F1305" s="82"/>
      <c r="G1305" s="84">
        <f>G1306</f>
        <v>0</v>
      </c>
      <c r="H1305" s="84">
        <f>H1306+H1308</f>
        <v>0</v>
      </c>
      <c r="I1305" s="84">
        <f>I1306+I1308</f>
        <v>0</v>
      </c>
      <c r="J1305" s="159"/>
    </row>
    <row r="1306" spans="1:18" ht="25.5" hidden="1" x14ac:dyDescent="0.2">
      <c r="A1306" s="80" t="s">
        <v>27</v>
      </c>
      <c r="B1306" s="82" t="s">
        <v>89</v>
      </c>
      <c r="C1306" s="82" t="s">
        <v>23</v>
      </c>
      <c r="D1306" s="82" t="s">
        <v>66</v>
      </c>
      <c r="E1306" s="82" t="s">
        <v>479</v>
      </c>
      <c r="F1306" s="82" t="s">
        <v>28</v>
      </c>
      <c r="G1306" s="84">
        <f>G1307</f>
        <v>0</v>
      </c>
      <c r="H1306" s="84">
        <f>H1307</f>
        <v>0</v>
      </c>
      <c r="I1306" s="84">
        <f>I1307</f>
        <v>0</v>
      </c>
      <c r="J1306" s="159"/>
    </row>
    <row r="1307" spans="1:18" ht="19.5" hidden="1" customHeight="1" x14ac:dyDescent="0.2">
      <c r="A1307" s="80" t="s">
        <v>29</v>
      </c>
      <c r="B1307" s="82" t="s">
        <v>89</v>
      </c>
      <c r="C1307" s="82" t="s">
        <v>23</v>
      </c>
      <c r="D1307" s="82" t="s">
        <v>66</v>
      </c>
      <c r="E1307" s="82" t="s">
        <v>479</v>
      </c>
      <c r="F1307" s="82" t="s">
        <v>30</v>
      </c>
      <c r="G1307" s="84"/>
      <c r="H1307" s="84"/>
      <c r="I1307" s="84"/>
      <c r="J1307" s="159"/>
    </row>
    <row r="1308" spans="1:18" ht="47.25" hidden="1" customHeight="1" x14ac:dyDescent="0.2">
      <c r="A1308" s="80" t="s">
        <v>406</v>
      </c>
      <c r="B1308" s="82" t="s">
        <v>89</v>
      </c>
      <c r="C1308" s="82" t="s">
        <v>23</v>
      </c>
      <c r="D1308" s="82" t="s">
        <v>66</v>
      </c>
      <c r="E1308" s="82" t="s">
        <v>405</v>
      </c>
      <c r="F1308" s="82"/>
      <c r="G1308" s="84">
        <f>G1309</f>
        <v>0</v>
      </c>
      <c r="H1308" s="84">
        <f>H1309</f>
        <v>0</v>
      </c>
      <c r="I1308" s="84">
        <f>I1309</f>
        <v>0</v>
      </c>
      <c r="J1308" s="159"/>
    </row>
    <row r="1309" spans="1:18" ht="74.25" hidden="1" customHeight="1" x14ac:dyDescent="0.2">
      <c r="A1309" s="80" t="s">
        <v>537</v>
      </c>
      <c r="B1309" s="82" t="s">
        <v>89</v>
      </c>
      <c r="C1309" s="82" t="s">
        <v>23</v>
      </c>
      <c r="D1309" s="82" t="s">
        <v>66</v>
      </c>
      <c r="E1309" s="82" t="s">
        <v>536</v>
      </c>
      <c r="F1309" s="82"/>
      <c r="G1309" s="84">
        <f>G1310</f>
        <v>0</v>
      </c>
      <c r="H1309" s="84">
        <f t="shared" ref="H1309:I1310" si="325">H1310</f>
        <v>0</v>
      </c>
      <c r="I1309" s="84">
        <f t="shared" si="325"/>
        <v>0</v>
      </c>
      <c r="J1309" s="159"/>
    </row>
    <row r="1310" spans="1:18" ht="31.5" hidden="1" customHeight="1" x14ac:dyDescent="0.2">
      <c r="A1310" s="80" t="s">
        <v>27</v>
      </c>
      <c r="B1310" s="82" t="s">
        <v>89</v>
      </c>
      <c r="C1310" s="82" t="s">
        <v>23</v>
      </c>
      <c r="D1310" s="82" t="s">
        <v>66</v>
      </c>
      <c r="E1310" s="82" t="s">
        <v>536</v>
      </c>
      <c r="F1310" s="82" t="s">
        <v>28</v>
      </c>
      <c r="G1310" s="84">
        <f>G1311</f>
        <v>0</v>
      </c>
      <c r="H1310" s="84">
        <f t="shared" si="325"/>
        <v>0</v>
      </c>
      <c r="I1310" s="84">
        <f t="shared" si="325"/>
        <v>0</v>
      </c>
      <c r="J1310" s="159"/>
    </row>
    <row r="1311" spans="1:18" ht="17.25" hidden="1" customHeight="1" x14ac:dyDescent="0.2">
      <c r="A1311" s="80" t="s">
        <v>29</v>
      </c>
      <c r="B1311" s="82" t="s">
        <v>89</v>
      </c>
      <c r="C1311" s="82" t="s">
        <v>23</v>
      </c>
      <c r="D1311" s="82" t="s">
        <v>66</v>
      </c>
      <c r="E1311" s="82" t="s">
        <v>536</v>
      </c>
      <c r="F1311" s="82" t="s">
        <v>30</v>
      </c>
      <c r="G1311" s="84"/>
      <c r="H1311" s="115"/>
      <c r="I1311" s="115"/>
      <c r="J1311" s="178"/>
    </row>
    <row r="1312" spans="1:18" s="28" customFormat="1" ht="28.5" hidden="1" customHeight="1" x14ac:dyDescent="0.2">
      <c r="A1312" s="125"/>
      <c r="B1312" s="133"/>
      <c r="C1312" s="82"/>
      <c r="D1312" s="82"/>
      <c r="E1312" s="82"/>
      <c r="F1312" s="82"/>
      <c r="G1312" s="84"/>
      <c r="H1312" s="84"/>
      <c r="I1312" s="84"/>
      <c r="J1312" s="159"/>
      <c r="K1312" s="184"/>
      <c r="L1312" s="184"/>
      <c r="M1312" s="184"/>
      <c r="N1312" s="184"/>
      <c r="O1312" s="184"/>
      <c r="P1312" s="184"/>
      <c r="Q1312" s="184"/>
      <c r="R1312" s="184"/>
    </row>
    <row r="1313" spans="1:18" s="28" customFormat="1" ht="27.75" hidden="1" customHeight="1" x14ac:dyDescent="0.2">
      <c r="A1313" s="125"/>
      <c r="B1313" s="133"/>
      <c r="C1313" s="82"/>
      <c r="D1313" s="82"/>
      <c r="E1313" s="82"/>
      <c r="F1313" s="82"/>
      <c r="G1313" s="84"/>
      <c r="H1313" s="84"/>
      <c r="I1313" s="84"/>
      <c r="J1313" s="159"/>
      <c r="K1313" s="184"/>
      <c r="L1313" s="184"/>
      <c r="M1313" s="184"/>
      <c r="N1313" s="184"/>
      <c r="O1313" s="184"/>
      <c r="P1313" s="184"/>
      <c r="Q1313" s="184"/>
      <c r="R1313" s="184"/>
    </row>
    <row r="1314" spans="1:18" s="32" customFormat="1" ht="28.5" hidden="1" customHeight="1" x14ac:dyDescent="0.2">
      <c r="A1314" s="80"/>
      <c r="B1314" s="133"/>
      <c r="C1314" s="82"/>
      <c r="D1314" s="82"/>
      <c r="E1314" s="82"/>
      <c r="F1314" s="82"/>
      <c r="G1314" s="84"/>
      <c r="H1314" s="84"/>
      <c r="I1314" s="84"/>
      <c r="J1314" s="159"/>
      <c r="K1314" s="183"/>
      <c r="L1314" s="183"/>
      <c r="M1314" s="183"/>
      <c r="N1314" s="183"/>
      <c r="O1314" s="183"/>
      <c r="P1314" s="183"/>
      <c r="Q1314" s="183"/>
      <c r="R1314" s="183"/>
    </row>
    <row r="1315" spans="1:18" s="32" customFormat="1" hidden="1" x14ac:dyDescent="0.2">
      <c r="A1315" s="80"/>
      <c r="B1315" s="133"/>
      <c r="C1315" s="82"/>
      <c r="D1315" s="82"/>
      <c r="E1315" s="82"/>
      <c r="F1315" s="82"/>
      <c r="G1315" s="84"/>
      <c r="H1315" s="84"/>
      <c r="I1315" s="84"/>
      <c r="J1315" s="159"/>
      <c r="K1315" s="185"/>
      <c r="L1315" s="183"/>
      <c r="M1315" s="183"/>
      <c r="N1315" s="183"/>
      <c r="O1315" s="183"/>
      <c r="P1315" s="183"/>
      <c r="Q1315" s="183"/>
      <c r="R1315" s="183"/>
    </row>
    <row r="1316" spans="1:18" s="28" customFormat="1" ht="28.5" hidden="1" customHeight="1" x14ac:dyDescent="0.2">
      <c r="A1316" s="125" t="s">
        <v>422</v>
      </c>
      <c r="B1316" s="82" t="s">
        <v>89</v>
      </c>
      <c r="C1316" s="82" t="s">
        <v>23</v>
      </c>
      <c r="D1316" s="82" t="s">
        <v>66</v>
      </c>
      <c r="E1316" s="82" t="s">
        <v>177</v>
      </c>
      <c r="F1316" s="82"/>
      <c r="G1316" s="84">
        <f>G1317+G1320</f>
        <v>0</v>
      </c>
      <c r="H1316" s="84">
        <f>H1317</f>
        <v>0</v>
      </c>
      <c r="I1316" s="84">
        <f>I1317</f>
        <v>0</v>
      </c>
      <c r="J1316" s="159"/>
      <c r="K1316" s="184"/>
      <c r="L1316" s="184"/>
      <c r="M1316" s="184"/>
      <c r="N1316" s="184"/>
      <c r="O1316" s="184"/>
      <c r="P1316" s="184"/>
      <c r="Q1316" s="184"/>
      <c r="R1316" s="184"/>
    </row>
    <row r="1317" spans="1:18" s="28" customFormat="1" ht="27.75" hidden="1" customHeight="1" x14ac:dyDescent="0.2">
      <c r="A1317" s="125" t="s">
        <v>614</v>
      </c>
      <c r="B1317" s="82" t="s">
        <v>89</v>
      </c>
      <c r="C1317" s="82" t="s">
        <v>23</v>
      </c>
      <c r="D1317" s="82" t="s">
        <v>66</v>
      </c>
      <c r="E1317" s="82" t="s">
        <v>613</v>
      </c>
      <c r="F1317" s="82"/>
      <c r="G1317" s="84">
        <f>G1318</f>
        <v>0</v>
      </c>
      <c r="H1317" s="84">
        <f t="shared" ref="H1317:I1317" si="326">H1318</f>
        <v>0</v>
      </c>
      <c r="I1317" s="84">
        <f t="shared" si="326"/>
        <v>0</v>
      </c>
      <c r="J1317" s="159"/>
      <c r="K1317" s="184"/>
      <c r="L1317" s="184"/>
      <c r="M1317" s="184"/>
      <c r="N1317" s="184"/>
      <c r="O1317" s="184"/>
      <c r="P1317" s="184"/>
      <c r="Q1317" s="184"/>
      <c r="R1317" s="184"/>
    </row>
    <row r="1318" spans="1:18" s="32" customFormat="1" ht="28.5" hidden="1" customHeight="1" x14ac:dyDescent="0.2">
      <c r="A1318" s="80" t="s">
        <v>27</v>
      </c>
      <c r="B1318" s="82" t="s">
        <v>89</v>
      </c>
      <c r="C1318" s="82" t="s">
        <v>23</v>
      </c>
      <c r="D1318" s="82" t="s">
        <v>66</v>
      </c>
      <c r="E1318" s="82" t="s">
        <v>613</v>
      </c>
      <c r="F1318" s="82" t="s">
        <v>28</v>
      </c>
      <c r="G1318" s="84">
        <f>G1319</f>
        <v>0</v>
      </c>
      <c r="H1318" s="84">
        <f>H1319</f>
        <v>0</v>
      </c>
      <c r="I1318" s="84">
        <f>I1319</f>
        <v>0</v>
      </c>
      <c r="J1318" s="159"/>
      <c r="K1318" s="183"/>
      <c r="L1318" s="183"/>
      <c r="M1318" s="183"/>
      <c r="N1318" s="183"/>
      <c r="O1318" s="183"/>
      <c r="P1318" s="183"/>
      <c r="Q1318" s="183"/>
      <c r="R1318" s="183"/>
    </row>
    <row r="1319" spans="1:18" s="32" customFormat="1" hidden="1" x14ac:dyDescent="0.2">
      <c r="A1319" s="80" t="s">
        <v>29</v>
      </c>
      <c r="B1319" s="82" t="s">
        <v>89</v>
      </c>
      <c r="C1319" s="82" t="s">
        <v>23</v>
      </c>
      <c r="D1319" s="82" t="s">
        <v>66</v>
      </c>
      <c r="E1319" s="82" t="s">
        <v>613</v>
      </c>
      <c r="F1319" s="82" t="s">
        <v>30</v>
      </c>
      <c r="G1319" s="84"/>
      <c r="H1319" s="84">
        <v>0</v>
      </c>
      <c r="I1319" s="84">
        <v>0</v>
      </c>
      <c r="J1319" s="159"/>
      <c r="K1319" s="185"/>
      <c r="L1319" s="183"/>
      <c r="M1319" s="183"/>
      <c r="N1319" s="183"/>
      <c r="O1319" s="183"/>
      <c r="P1319" s="183"/>
      <c r="Q1319" s="183"/>
      <c r="R1319" s="183"/>
    </row>
    <row r="1320" spans="1:18" s="28" customFormat="1" ht="27.75" hidden="1" customHeight="1" x14ac:dyDescent="0.2">
      <c r="A1320" s="125" t="s">
        <v>543</v>
      </c>
      <c r="B1320" s="82" t="s">
        <v>89</v>
      </c>
      <c r="C1320" s="82" t="s">
        <v>23</v>
      </c>
      <c r="D1320" s="82" t="s">
        <v>66</v>
      </c>
      <c r="E1320" s="82" t="s">
        <v>479</v>
      </c>
      <c r="F1320" s="82"/>
      <c r="G1320" s="84">
        <f>G1321</f>
        <v>0</v>
      </c>
      <c r="H1320" s="84">
        <f t="shared" ref="H1320:I1320" si="327">H1321</f>
        <v>0</v>
      </c>
      <c r="I1320" s="84">
        <f t="shared" si="327"/>
        <v>0</v>
      </c>
      <c r="J1320" s="159"/>
      <c r="K1320" s="184"/>
      <c r="L1320" s="184"/>
      <c r="M1320" s="184"/>
      <c r="N1320" s="184"/>
      <c r="O1320" s="184"/>
      <c r="P1320" s="184"/>
      <c r="Q1320" s="184"/>
      <c r="R1320" s="184"/>
    </row>
    <row r="1321" spans="1:18" s="32" customFormat="1" ht="28.5" hidden="1" customHeight="1" x14ac:dyDescent="0.2">
      <c r="A1321" s="80" t="s">
        <v>27</v>
      </c>
      <c r="B1321" s="82" t="s">
        <v>89</v>
      </c>
      <c r="C1321" s="82" t="s">
        <v>23</v>
      </c>
      <c r="D1321" s="82" t="s">
        <v>66</v>
      </c>
      <c r="E1321" s="82" t="s">
        <v>479</v>
      </c>
      <c r="F1321" s="82" t="s">
        <v>28</v>
      </c>
      <c r="G1321" s="84">
        <f>G1322</f>
        <v>0</v>
      </c>
      <c r="H1321" s="84">
        <f>H1322</f>
        <v>0</v>
      </c>
      <c r="I1321" s="84">
        <f>I1322</f>
        <v>0</v>
      </c>
      <c r="J1321" s="159"/>
      <c r="K1321" s="183"/>
      <c r="L1321" s="183"/>
      <c r="M1321" s="183"/>
      <c r="N1321" s="183"/>
      <c r="O1321" s="183"/>
      <c r="P1321" s="183"/>
      <c r="Q1321" s="183"/>
      <c r="R1321" s="183"/>
    </row>
    <row r="1322" spans="1:18" s="32" customFormat="1" hidden="1" x14ac:dyDescent="0.2">
      <c r="A1322" s="80" t="s">
        <v>29</v>
      </c>
      <c r="B1322" s="82" t="s">
        <v>89</v>
      </c>
      <c r="C1322" s="82" t="s">
        <v>23</v>
      </c>
      <c r="D1322" s="82" t="s">
        <v>66</v>
      </c>
      <c r="E1322" s="82" t="s">
        <v>479</v>
      </c>
      <c r="F1322" s="82" t="s">
        <v>30</v>
      </c>
      <c r="G1322" s="84"/>
      <c r="H1322" s="84">
        <v>0</v>
      </c>
      <c r="I1322" s="84">
        <v>0</v>
      </c>
      <c r="J1322" s="159"/>
      <c r="K1322" s="185"/>
      <c r="L1322" s="183"/>
      <c r="M1322" s="183"/>
      <c r="N1322" s="183"/>
      <c r="O1322" s="183"/>
      <c r="P1322" s="183"/>
      <c r="Q1322" s="183"/>
      <c r="R1322" s="183"/>
    </row>
    <row r="1323" spans="1:18" s="149" customFormat="1" ht="30.75" hidden="1" customHeight="1" x14ac:dyDescent="0.2">
      <c r="A1323" s="125" t="s">
        <v>253</v>
      </c>
      <c r="B1323" s="239">
        <v>774</v>
      </c>
      <c r="C1323" s="82" t="s">
        <v>23</v>
      </c>
      <c r="D1323" s="82" t="s">
        <v>66</v>
      </c>
      <c r="E1323" s="82" t="s">
        <v>501</v>
      </c>
      <c r="F1323" s="82"/>
      <c r="G1323" s="84">
        <f>G1324</f>
        <v>0</v>
      </c>
      <c r="H1323" s="240">
        <v>0</v>
      </c>
      <c r="I1323" s="240">
        <v>0</v>
      </c>
      <c r="J1323" s="173"/>
      <c r="K1323" s="186"/>
      <c r="L1323" s="186"/>
      <c r="M1323" s="186"/>
      <c r="N1323" s="186"/>
      <c r="O1323" s="186"/>
      <c r="P1323" s="186"/>
      <c r="Q1323" s="186"/>
      <c r="R1323" s="186"/>
    </row>
    <row r="1324" spans="1:18" ht="25.5" hidden="1" x14ac:dyDescent="0.2">
      <c r="A1324" s="80" t="s">
        <v>27</v>
      </c>
      <c r="B1324" s="82" t="s">
        <v>89</v>
      </c>
      <c r="C1324" s="82" t="s">
        <v>23</v>
      </c>
      <c r="D1324" s="82" t="s">
        <v>66</v>
      </c>
      <c r="E1324" s="82" t="s">
        <v>502</v>
      </c>
      <c r="F1324" s="82" t="s">
        <v>28</v>
      </c>
      <c r="G1324" s="83">
        <f t="shared" ref="G1324:I1324" si="328">G1325</f>
        <v>0</v>
      </c>
      <c r="H1324" s="83">
        <f t="shared" si="328"/>
        <v>0</v>
      </c>
      <c r="I1324" s="83">
        <f t="shared" si="328"/>
        <v>0</v>
      </c>
      <c r="J1324" s="160"/>
    </row>
    <row r="1325" spans="1:18" hidden="1" x14ac:dyDescent="0.2">
      <c r="A1325" s="80" t="s">
        <v>29</v>
      </c>
      <c r="B1325" s="82" t="s">
        <v>89</v>
      </c>
      <c r="C1325" s="82" t="s">
        <v>23</v>
      </c>
      <c r="D1325" s="82" t="s">
        <v>66</v>
      </c>
      <c r="E1325" s="82" t="s">
        <v>502</v>
      </c>
      <c r="F1325" s="82" t="s">
        <v>30</v>
      </c>
      <c r="G1325" s="83"/>
      <c r="H1325" s="83">
        <v>0</v>
      </c>
      <c r="I1325" s="83">
        <v>0</v>
      </c>
      <c r="J1325" s="160"/>
    </row>
    <row r="1326" spans="1:18" s="32" customFormat="1" ht="17.25" hidden="1" customHeight="1" x14ac:dyDescent="0.2">
      <c r="A1326" s="243"/>
      <c r="B1326" s="82"/>
      <c r="C1326" s="140"/>
      <c r="D1326" s="140"/>
      <c r="E1326" s="140"/>
      <c r="F1326" s="140"/>
      <c r="G1326" s="141"/>
      <c r="H1326" s="141"/>
      <c r="I1326" s="141"/>
      <c r="J1326" s="176"/>
      <c r="K1326" s="183"/>
      <c r="L1326" s="183"/>
      <c r="M1326" s="183"/>
      <c r="N1326" s="183"/>
      <c r="O1326" s="183"/>
      <c r="P1326" s="183"/>
      <c r="Q1326" s="183"/>
      <c r="R1326" s="183"/>
    </row>
    <row r="1327" spans="1:18" s="32" customFormat="1" ht="17.25" hidden="1" customHeight="1" x14ac:dyDescent="0.2">
      <c r="A1327" s="244" t="s">
        <v>430</v>
      </c>
      <c r="B1327" s="82" t="s">
        <v>89</v>
      </c>
      <c r="C1327" s="82" t="s">
        <v>68</v>
      </c>
      <c r="D1327" s="82" t="s">
        <v>16</v>
      </c>
      <c r="E1327" s="140"/>
      <c r="F1327" s="140"/>
      <c r="G1327" s="141">
        <f>G1328+G1338</f>
        <v>0</v>
      </c>
      <c r="H1327" s="141">
        <f>H1328+H1338</f>
        <v>0</v>
      </c>
      <c r="I1327" s="141">
        <f>I1328+I1338</f>
        <v>0</v>
      </c>
      <c r="J1327" s="176"/>
      <c r="K1327" s="183"/>
      <c r="L1327" s="183"/>
      <c r="M1327" s="183"/>
      <c r="N1327" s="183"/>
      <c r="O1327" s="183"/>
      <c r="P1327" s="183"/>
      <c r="Q1327" s="183"/>
      <c r="R1327" s="183"/>
    </row>
    <row r="1328" spans="1:18" ht="27.75" hidden="1" customHeight="1" x14ac:dyDescent="0.2">
      <c r="A1328" s="125" t="s">
        <v>422</v>
      </c>
      <c r="B1328" s="82" t="s">
        <v>89</v>
      </c>
      <c r="C1328" s="82" t="s">
        <v>68</v>
      </c>
      <c r="D1328" s="82" t="s">
        <v>16</v>
      </c>
      <c r="E1328" s="82" t="s">
        <v>177</v>
      </c>
      <c r="F1328" s="82"/>
      <c r="G1328" s="84">
        <f>G1330+G1333+G1335</f>
        <v>0</v>
      </c>
      <c r="H1328" s="84">
        <f>H1330+H1333+H1335</f>
        <v>0</v>
      </c>
      <c r="I1328" s="84">
        <f>I1330+I1333+I1335</f>
        <v>0</v>
      </c>
      <c r="J1328" s="159"/>
    </row>
    <row r="1329" spans="1:18" ht="19.5" hidden="1" customHeight="1" x14ac:dyDescent="0.2">
      <c r="A1329" s="80" t="s">
        <v>29</v>
      </c>
      <c r="B1329" s="82" t="s">
        <v>89</v>
      </c>
      <c r="C1329" s="82" t="s">
        <v>68</v>
      </c>
      <c r="D1329" s="82" t="s">
        <v>16</v>
      </c>
      <c r="E1329" s="82" t="s">
        <v>37</v>
      </c>
      <c r="F1329" s="82" t="s">
        <v>30</v>
      </c>
      <c r="G1329" s="84"/>
      <c r="H1329" s="84"/>
      <c r="I1329" s="84"/>
      <c r="J1329" s="159"/>
    </row>
    <row r="1330" spans="1:18" ht="39" hidden="1" customHeight="1" x14ac:dyDescent="0.2">
      <c r="A1330" s="80" t="s">
        <v>101</v>
      </c>
      <c r="B1330" s="82" t="s">
        <v>89</v>
      </c>
      <c r="C1330" s="82" t="s">
        <v>68</v>
      </c>
      <c r="D1330" s="82" t="s">
        <v>16</v>
      </c>
      <c r="E1330" s="82" t="s">
        <v>178</v>
      </c>
      <c r="F1330" s="82"/>
      <c r="G1330" s="84">
        <f>G1331</f>
        <v>0</v>
      </c>
      <c r="H1330" s="84">
        <f t="shared" ref="H1330:I1330" si="329">H1331</f>
        <v>0</v>
      </c>
      <c r="I1330" s="84">
        <f t="shared" si="329"/>
        <v>0</v>
      </c>
      <c r="J1330" s="159"/>
    </row>
    <row r="1331" spans="1:18" ht="25.5" hidden="1" x14ac:dyDescent="0.2">
      <c r="A1331" s="80" t="s">
        <v>27</v>
      </c>
      <c r="B1331" s="82" t="s">
        <v>89</v>
      </c>
      <c r="C1331" s="82" t="s">
        <v>68</v>
      </c>
      <c r="D1331" s="82" t="s">
        <v>16</v>
      </c>
      <c r="E1331" s="82" t="s">
        <v>178</v>
      </c>
      <c r="F1331" s="82" t="s">
        <v>28</v>
      </c>
      <c r="G1331" s="84">
        <f>G1332</f>
        <v>0</v>
      </c>
      <c r="H1331" s="84">
        <f>H1332</f>
        <v>0</v>
      </c>
      <c r="I1331" s="84">
        <f>I1332</f>
        <v>0</v>
      </c>
      <c r="J1331" s="159"/>
    </row>
    <row r="1332" spans="1:18" ht="19.5" hidden="1" customHeight="1" x14ac:dyDescent="0.2">
      <c r="A1332" s="80" t="s">
        <v>29</v>
      </c>
      <c r="B1332" s="82" t="s">
        <v>89</v>
      </c>
      <c r="C1332" s="82" t="s">
        <v>68</v>
      </c>
      <c r="D1332" s="82" t="s">
        <v>16</v>
      </c>
      <c r="E1332" s="82" t="s">
        <v>178</v>
      </c>
      <c r="F1332" s="82" t="s">
        <v>30</v>
      </c>
      <c r="G1332" s="84"/>
      <c r="H1332" s="84"/>
      <c r="I1332" s="84"/>
      <c r="J1332" s="159"/>
    </row>
    <row r="1333" spans="1:18" s="32" customFormat="1" ht="25.5" hidden="1" customHeight="1" x14ac:dyDescent="0.2">
      <c r="A1333" s="80" t="s">
        <v>27</v>
      </c>
      <c r="B1333" s="82" t="s">
        <v>89</v>
      </c>
      <c r="C1333" s="82" t="s">
        <v>68</v>
      </c>
      <c r="D1333" s="82" t="s">
        <v>16</v>
      </c>
      <c r="E1333" s="82" t="s">
        <v>479</v>
      </c>
      <c r="F1333" s="82" t="s">
        <v>28</v>
      </c>
      <c r="G1333" s="84">
        <f>G1334</f>
        <v>0</v>
      </c>
      <c r="H1333" s="84">
        <v>0</v>
      </c>
      <c r="I1333" s="84">
        <v>0</v>
      </c>
      <c r="J1333" s="159"/>
      <c r="K1333" s="183"/>
      <c r="L1333" s="183"/>
      <c r="M1333" s="183"/>
      <c r="N1333" s="183"/>
      <c r="O1333" s="183"/>
      <c r="P1333" s="183"/>
      <c r="Q1333" s="183"/>
      <c r="R1333" s="183"/>
    </row>
    <row r="1334" spans="1:18" s="32" customFormat="1" ht="17.25" hidden="1" customHeight="1" x14ac:dyDescent="0.2">
      <c r="A1334" s="80" t="s">
        <v>29</v>
      </c>
      <c r="B1334" s="82" t="s">
        <v>89</v>
      </c>
      <c r="C1334" s="82" t="s">
        <v>68</v>
      </c>
      <c r="D1334" s="82" t="s">
        <v>16</v>
      </c>
      <c r="E1334" s="82" t="s">
        <v>479</v>
      </c>
      <c r="F1334" s="82" t="s">
        <v>30</v>
      </c>
      <c r="G1334" s="84"/>
      <c r="H1334" s="84">
        <v>0</v>
      </c>
      <c r="I1334" s="84">
        <v>0</v>
      </c>
      <c r="J1334" s="159"/>
      <c r="K1334" s="183"/>
      <c r="L1334" s="183"/>
      <c r="M1334" s="183"/>
      <c r="N1334" s="183"/>
      <c r="O1334" s="183"/>
      <c r="P1334" s="183"/>
      <c r="Q1334" s="183"/>
      <c r="R1334" s="183"/>
    </row>
    <row r="1335" spans="1:18" s="32" customFormat="1" ht="65.25" hidden="1" customHeight="1" x14ac:dyDescent="0.2">
      <c r="A1335" s="80" t="s">
        <v>540</v>
      </c>
      <c r="B1335" s="82" t="s">
        <v>89</v>
      </c>
      <c r="C1335" s="82" t="s">
        <v>68</v>
      </c>
      <c r="D1335" s="82" t="s">
        <v>16</v>
      </c>
      <c r="E1335" s="82" t="s">
        <v>539</v>
      </c>
      <c r="F1335" s="82"/>
      <c r="G1335" s="84">
        <f>G1336</f>
        <v>0</v>
      </c>
      <c r="H1335" s="84">
        <f t="shared" ref="H1335:I1335" si="330">H1336</f>
        <v>0</v>
      </c>
      <c r="I1335" s="84">
        <f t="shared" si="330"/>
        <v>0</v>
      </c>
      <c r="J1335" s="159"/>
      <c r="K1335" s="183"/>
      <c r="L1335" s="183"/>
      <c r="M1335" s="183"/>
      <c r="N1335" s="183"/>
      <c r="O1335" s="183"/>
      <c r="P1335" s="183"/>
      <c r="Q1335" s="183"/>
      <c r="R1335" s="183"/>
    </row>
    <row r="1336" spans="1:18" s="32" customFormat="1" ht="25.5" hidden="1" customHeight="1" x14ac:dyDescent="0.2">
      <c r="A1336" s="80" t="s">
        <v>27</v>
      </c>
      <c r="B1336" s="82" t="s">
        <v>89</v>
      </c>
      <c r="C1336" s="82" t="s">
        <v>68</v>
      </c>
      <c r="D1336" s="82" t="s">
        <v>16</v>
      </c>
      <c r="E1336" s="82" t="s">
        <v>539</v>
      </c>
      <c r="F1336" s="82" t="s">
        <v>28</v>
      </c>
      <c r="G1336" s="84">
        <f>G1337</f>
        <v>0</v>
      </c>
      <c r="H1336" s="84">
        <v>0</v>
      </c>
      <c r="I1336" s="84">
        <v>0</v>
      </c>
      <c r="J1336" s="159"/>
      <c r="K1336" s="183"/>
      <c r="L1336" s="183"/>
      <c r="M1336" s="183"/>
      <c r="N1336" s="183"/>
      <c r="O1336" s="183"/>
      <c r="P1336" s="183"/>
      <c r="Q1336" s="183"/>
      <c r="R1336" s="183"/>
    </row>
    <row r="1337" spans="1:18" s="32" customFormat="1" ht="17.25" hidden="1" customHeight="1" x14ac:dyDescent="0.2">
      <c r="A1337" s="80" t="s">
        <v>29</v>
      </c>
      <c r="B1337" s="82" t="s">
        <v>89</v>
      </c>
      <c r="C1337" s="82" t="s">
        <v>68</v>
      </c>
      <c r="D1337" s="82" t="s">
        <v>16</v>
      </c>
      <c r="E1337" s="82" t="s">
        <v>539</v>
      </c>
      <c r="F1337" s="82" t="s">
        <v>30</v>
      </c>
      <c r="G1337" s="84"/>
      <c r="H1337" s="84">
        <v>0</v>
      </c>
      <c r="I1337" s="84">
        <v>0</v>
      </c>
      <c r="J1337" s="159"/>
      <c r="K1337" s="183"/>
      <c r="L1337" s="183"/>
      <c r="M1337" s="183"/>
      <c r="N1337" s="183"/>
      <c r="O1337" s="183"/>
      <c r="P1337" s="183"/>
      <c r="Q1337" s="183"/>
      <c r="R1337" s="183"/>
    </row>
    <row r="1338" spans="1:18" s="18" customFormat="1" ht="25.5" hidden="1" x14ac:dyDescent="0.2">
      <c r="A1338" s="80" t="s">
        <v>416</v>
      </c>
      <c r="B1338" s="82" t="s">
        <v>89</v>
      </c>
      <c r="C1338" s="82" t="s">
        <v>68</v>
      </c>
      <c r="D1338" s="82" t="s">
        <v>16</v>
      </c>
      <c r="E1338" s="82" t="s">
        <v>243</v>
      </c>
      <c r="F1338" s="82"/>
      <c r="G1338" s="84">
        <f>G1339</f>
        <v>0</v>
      </c>
      <c r="H1338" s="84">
        <f t="shared" ref="H1338:I1340" si="331">H1339</f>
        <v>0</v>
      </c>
      <c r="I1338" s="84">
        <f t="shared" si="331"/>
        <v>0</v>
      </c>
      <c r="J1338" s="159"/>
      <c r="K1338" s="180"/>
      <c r="L1338" s="180"/>
      <c r="M1338" s="180"/>
      <c r="N1338" s="180"/>
      <c r="O1338" s="180"/>
      <c r="P1338" s="180"/>
      <c r="Q1338" s="180"/>
      <c r="R1338" s="180"/>
    </row>
    <row r="1339" spans="1:18" s="18" customFormat="1" ht="25.5" hidden="1" x14ac:dyDescent="0.2">
      <c r="A1339" s="80" t="s">
        <v>415</v>
      </c>
      <c r="B1339" s="82" t="s">
        <v>89</v>
      </c>
      <c r="C1339" s="82" t="s">
        <v>68</v>
      </c>
      <c r="D1339" s="82" t="s">
        <v>16</v>
      </c>
      <c r="E1339" s="82" t="s">
        <v>395</v>
      </c>
      <c r="F1339" s="82"/>
      <c r="G1339" s="84">
        <f>G1340</f>
        <v>0</v>
      </c>
      <c r="H1339" s="84">
        <f t="shared" si="331"/>
        <v>0</v>
      </c>
      <c r="I1339" s="84">
        <f t="shared" si="331"/>
        <v>0</v>
      </c>
      <c r="J1339" s="159"/>
      <c r="K1339" s="180"/>
      <c r="L1339" s="180"/>
      <c r="M1339" s="180"/>
      <c r="N1339" s="180"/>
      <c r="O1339" s="180"/>
      <c r="P1339" s="180"/>
      <c r="Q1339" s="180"/>
      <c r="R1339" s="180"/>
    </row>
    <row r="1340" spans="1:18" s="18" customFormat="1" ht="25.5" hidden="1" x14ac:dyDescent="0.2">
      <c r="A1340" s="80" t="s">
        <v>91</v>
      </c>
      <c r="B1340" s="82" t="s">
        <v>89</v>
      </c>
      <c r="C1340" s="82" t="s">
        <v>68</v>
      </c>
      <c r="D1340" s="82" t="s">
        <v>16</v>
      </c>
      <c r="E1340" s="82" t="s">
        <v>395</v>
      </c>
      <c r="F1340" s="82" t="s">
        <v>316</v>
      </c>
      <c r="G1340" s="84">
        <f>G1341</f>
        <v>0</v>
      </c>
      <c r="H1340" s="84">
        <f t="shared" si="331"/>
        <v>0</v>
      </c>
      <c r="I1340" s="84">
        <f t="shared" si="331"/>
        <v>0</v>
      </c>
      <c r="J1340" s="159"/>
      <c r="K1340" s="180"/>
      <c r="L1340" s="180"/>
      <c r="M1340" s="180"/>
      <c r="N1340" s="180"/>
      <c r="O1340" s="180"/>
      <c r="P1340" s="180"/>
      <c r="Q1340" s="180"/>
      <c r="R1340" s="180"/>
    </row>
    <row r="1341" spans="1:18" s="18" customFormat="1" ht="89.25" hidden="1" x14ac:dyDescent="0.2">
      <c r="A1341" s="119" t="s">
        <v>377</v>
      </c>
      <c r="B1341" s="82" t="s">
        <v>89</v>
      </c>
      <c r="C1341" s="82" t="s">
        <v>68</v>
      </c>
      <c r="D1341" s="82" t="s">
        <v>16</v>
      </c>
      <c r="E1341" s="82" t="s">
        <v>395</v>
      </c>
      <c r="F1341" s="82" t="s">
        <v>376</v>
      </c>
      <c r="G1341" s="84">
        <f>50000-50000</f>
        <v>0</v>
      </c>
      <c r="H1341" s="84"/>
      <c r="I1341" s="84"/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18" s="33" customFormat="1" ht="15" hidden="1" customHeight="1" x14ac:dyDescent="0.2">
      <c r="A1342" s="80"/>
      <c r="B1342" s="82"/>
      <c r="C1342" s="82"/>
      <c r="D1342" s="82"/>
      <c r="E1342" s="152"/>
      <c r="F1342" s="152"/>
      <c r="G1342" s="90"/>
      <c r="H1342" s="90"/>
      <c r="I1342" s="90"/>
      <c r="J1342" s="175"/>
      <c r="K1342" s="191"/>
      <c r="L1342" s="191"/>
      <c r="M1342" s="191"/>
      <c r="N1342" s="191"/>
      <c r="O1342" s="191"/>
      <c r="P1342" s="191"/>
      <c r="Q1342" s="191"/>
      <c r="R1342" s="191"/>
    </row>
    <row r="1343" spans="1:18" s="153" customFormat="1" ht="28.5" hidden="1" customHeight="1" x14ac:dyDescent="0.2">
      <c r="A1343" s="125" t="s">
        <v>422</v>
      </c>
      <c r="B1343" s="82" t="s">
        <v>89</v>
      </c>
      <c r="C1343" s="82" t="s">
        <v>23</v>
      </c>
      <c r="D1343" s="82" t="s">
        <v>66</v>
      </c>
      <c r="E1343" s="82" t="s">
        <v>177</v>
      </c>
      <c r="F1343" s="82"/>
      <c r="G1343" s="84">
        <f>G1344+G1347+G1350</f>
        <v>0</v>
      </c>
      <c r="H1343" s="84">
        <f t="shared" ref="H1343:I1343" si="332">H1344+H1347+H1350</f>
        <v>0</v>
      </c>
      <c r="I1343" s="84">
        <f t="shared" si="332"/>
        <v>0</v>
      </c>
      <c r="J1343" s="159"/>
      <c r="K1343" s="184"/>
      <c r="L1343" s="184"/>
      <c r="M1343" s="184"/>
      <c r="N1343" s="184"/>
      <c r="O1343" s="184"/>
      <c r="P1343" s="184"/>
      <c r="Q1343" s="184"/>
      <c r="R1343" s="184"/>
    </row>
    <row r="1344" spans="1:18" s="153" customFormat="1" ht="27.75" hidden="1" customHeight="1" x14ac:dyDescent="0.2">
      <c r="A1344" s="125" t="s">
        <v>69</v>
      </c>
      <c r="B1344" s="82" t="s">
        <v>89</v>
      </c>
      <c r="C1344" s="82" t="s">
        <v>23</v>
      </c>
      <c r="D1344" s="82" t="s">
        <v>66</v>
      </c>
      <c r="E1344" s="82" t="s">
        <v>188</v>
      </c>
      <c r="F1344" s="82"/>
      <c r="G1344" s="84">
        <f>G1345</f>
        <v>0</v>
      </c>
      <c r="H1344" s="84">
        <f t="shared" ref="H1344:I1344" si="333">H1345</f>
        <v>0</v>
      </c>
      <c r="I1344" s="84">
        <f t="shared" si="333"/>
        <v>0</v>
      </c>
      <c r="J1344" s="159"/>
      <c r="K1344" s="184"/>
      <c r="L1344" s="184"/>
      <c r="M1344" s="184"/>
      <c r="N1344" s="184"/>
      <c r="O1344" s="184"/>
      <c r="P1344" s="184"/>
      <c r="Q1344" s="184"/>
      <c r="R1344" s="184"/>
    </row>
    <row r="1345" spans="1:20" s="205" customFormat="1" ht="28.5" hidden="1" customHeight="1" x14ac:dyDescent="0.2">
      <c r="A1345" s="80" t="s">
        <v>33</v>
      </c>
      <c r="B1345" s="82" t="s">
        <v>89</v>
      </c>
      <c r="C1345" s="82" t="s">
        <v>23</v>
      </c>
      <c r="D1345" s="82" t="s">
        <v>66</v>
      </c>
      <c r="E1345" s="82" t="s">
        <v>188</v>
      </c>
      <c r="F1345" s="82" t="s">
        <v>34</v>
      </c>
      <c r="G1345" s="84">
        <f>G1346</f>
        <v>0</v>
      </c>
      <c r="H1345" s="84">
        <f>H1346</f>
        <v>0</v>
      </c>
      <c r="I1345" s="84">
        <f>I1346</f>
        <v>0</v>
      </c>
      <c r="J1345" s="159"/>
      <c r="K1345" s="183"/>
      <c r="L1345" s="183"/>
      <c r="M1345" s="183"/>
      <c r="N1345" s="183"/>
      <c r="O1345" s="183"/>
      <c r="P1345" s="183"/>
      <c r="Q1345" s="183"/>
      <c r="R1345" s="183"/>
    </row>
    <row r="1346" spans="1:20" s="205" customFormat="1" hidden="1" x14ac:dyDescent="0.2">
      <c r="A1346" s="80"/>
      <c r="B1346" s="82" t="s">
        <v>89</v>
      </c>
      <c r="C1346" s="82" t="s">
        <v>23</v>
      </c>
      <c r="D1346" s="82" t="s">
        <v>66</v>
      </c>
      <c r="E1346" s="82"/>
      <c r="F1346" s="82"/>
      <c r="G1346" s="84"/>
      <c r="H1346" s="84"/>
      <c r="I1346" s="84"/>
      <c r="J1346" s="159"/>
      <c r="K1346" s="185"/>
      <c r="L1346" s="183"/>
      <c r="M1346" s="183"/>
      <c r="N1346" s="183"/>
      <c r="O1346" s="183"/>
      <c r="P1346" s="183"/>
      <c r="Q1346" s="183"/>
      <c r="R1346" s="183"/>
    </row>
    <row r="1347" spans="1:20" s="153" customFormat="1" ht="56.25" hidden="1" customHeight="1" x14ac:dyDescent="0.2">
      <c r="A1347" s="125" t="s">
        <v>750</v>
      </c>
      <c r="B1347" s="82" t="s">
        <v>89</v>
      </c>
      <c r="C1347" s="82" t="s">
        <v>23</v>
      </c>
      <c r="D1347" s="82" t="s">
        <v>66</v>
      </c>
      <c r="E1347" s="82" t="s">
        <v>749</v>
      </c>
      <c r="F1347" s="82"/>
      <c r="G1347" s="84">
        <f>G1348</f>
        <v>0</v>
      </c>
      <c r="H1347" s="84">
        <f t="shared" ref="H1347:I1347" si="334">H1348</f>
        <v>0</v>
      </c>
      <c r="I1347" s="84">
        <f t="shared" si="334"/>
        <v>0</v>
      </c>
      <c r="J1347" s="159"/>
      <c r="K1347" s="184"/>
      <c r="L1347" s="184"/>
      <c r="M1347" s="184"/>
      <c r="N1347" s="184"/>
      <c r="O1347" s="184"/>
      <c r="P1347" s="184"/>
      <c r="Q1347" s="184"/>
      <c r="R1347" s="184"/>
    </row>
    <row r="1348" spans="1:20" s="205" customFormat="1" ht="28.5" hidden="1" customHeight="1" x14ac:dyDescent="0.2">
      <c r="A1348" s="80" t="s">
        <v>27</v>
      </c>
      <c r="B1348" s="82" t="s">
        <v>89</v>
      </c>
      <c r="C1348" s="82" t="s">
        <v>23</v>
      </c>
      <c r="D1348" s="82" t="s">
        <v>66</v>
      </c>
      <c r="E1348" s="82" t="s">
        <v>749</v>
      </c>
      <c r="F1348" s="82" t="s">
        <v>28</v>
      </c>
      <c r="G1348" s="84">
        <f>G1349</f>
        <v>0</v>
      </c>
      <c r="H1348" s="84">
        <f>H1349</f>
        <v>0</v>
      </c>
      <c r="I1348" s="84">
        <f>I1349</f>
        <v>0</v>
      </c>
      <c r="J1348" s="159"/>
      <c r="K1348" s="183"/>
      <c r="L1348" s="183"/>
      <c r="M1348" s="183"/>
      <c r="N1348" s="183"/>
      <c r="O1348" s="183"/>
      <c r="P1348" s="183"/>
      <c r="Q1348" s="183"/>
      <c r="R1348" s="183"/>
    </row>
    <row r="1349" spans="1:20" s="205" customFormat="1" hidden="1" x14ac:dyDescent="0.2">
      <c r="A1349" s="80" t="s">
        <v>29</v>
      </c>
      <c r="B1349" s="82" t="s">
        <v>89</v>
      </c>
      <c r="C1349" s="82" t="s">
        <v>23</v>
      </c>
      <c r="D1349" s="82" t="s">
        <v>66</v>
      </c>
      <c r="E1349" s="82" t="s">
        <v>749</v>
      </c>
      <c r="F1349" s="82" t="s">
        <v>30</v>
      </c>
      <c r="G1349" s="84"/>
      <c r="H1349" s="84">
        <v>0</v>
      </c>
      <c r="I1349" s="84">
        <v>0</v>
      </c>
      <c r="J1349" s="159"/>
      <c r="K1349" s="185"/>
      <c r="L1349" s="183"/>
      <c r="M1349" s="183"/>
      <c r="N1349" s="183"/>
      <c r="O1349" s="183"/>
      <c r="P1349" s="183"/>
      <c r="Q1349" s="183"/>
      <c r="R1349" s="183"/>
    </row>
    <row r="1350" spans="1:20" s="28" customFormat="1" ht="35.25" hidden="1" customHeight="1" x14ac:dyDescent="0.2">
      <c r="A1350" s="125" t="s">
        <v>543</v>
      </c>
      <c r="B1350" s="82" t="s">
        <v>89</v>
      </c>
      <c r="C1350" s="82" t="s">
        <v>23</v>
      </c>
      <c r="D1350" s="82" t="s">
        <v>66</v>
      </c>
      <c r="E1350" s="82" t="s">
        <v>479</v>
      </c>
      <c r="F1350" s="82"/>
      <c r="G1350" s="84">
        <f>G1351</f>
        <v>0</v>
      </c>
      <c r="H1350" s="84">
        <f t="shared" ref="H1350:I1350" si="335">H1351</f>
        <v>0</v>
      </c>
      <c r="I1350" s="84">
        <f t="shared" si="335"/>
        <v>0</v>
      </c>
      <c r="J1350" s="159"/>
      <c r="K1350" s="184"/>
      <c r="L1350" s="184"/>
      <c r="M1350" s="184"/>
      <c r="N1350" s="184"/>
      <c r="O1350" s="184"/>
      <c r="P1350" s="184"/>
      <c r="Q1350" s="184"/>
      <c r="R1350" s="184"/>
    </row>
    <row r="1351" spans="1:20" s="32" customFormat="1" ht="28.5" hidden="1" customHeight="1" x14ac:dyDescent="0.2">
      <c r="A1351" s="80" t="s">
        <v>27</v>
      </c>
      <c r="B1351" s="82" t="s">
        <v>89</v>
      </c>
      <c r="C1351" s="82" t="s">
        <v>23</v>
      </c>
      <c r="D1351" s="82" t="s">
        <v>66</v>
      </c>
      <c r="E1351" s="82" t="s">
        <v>479</v>
      </c>
      <c r="F1351" s="82" t="s">
        <v>28</v>
      </c>
      <c r="G1351" s="84">
        <f>G1352</f>
        <v>0</v>
      </c>
      <c r="H1351" s="84">
        <f>H1352</f>
        <v>0</v>
      </c>
      <c r="I1351" s="84">
        <f>I1352</f>
        <v>0</v>
      </c>
      <c r="J1351" s="159"/>
      <c r="K1351" s="183"/>
      <c r="L1351" s="183"/>
      <c r="M1351" s="183"/>
      <c r="N1351" s="183"/>
      <c r="O1351" s="183"/>
      <c r="P1351" s="183"/>
      <c r="Q1351" s="183"/>
      <c r="R1351" s="183"/>
    </row>
    <row r="1352" spans="1:20" s="32" customFormat="1" hidden="1" x14ac:dyDescent="0.2">
      <c r="A1352" s="80" t="s">
        <v>29</v>
      </c>
      <c r="B1352" s="82" t="s">
        <v>89</v>
      </c>
      <c r="C1352" s="82" t="s">
        <v>23</v>
      </c>
      <c r="D1352" s="82" t="s">
        <v>66</v>
      </c>
      <c r="E1352" s="82" t="s">
        <v>479</v>
      </c>
      <c r="F1352" s="82" t="s">
        <v>30</v>
      </c>
      <c r="G1352" s="84"/>
      <c r="H1352" s="84"/>
      <c r="I1352" s="84"/>
      <c r="J1352" s="159"/>
      <c r="K1352" s="185"/>
      <c r="L1352" s="183"/>
      <c r="M1352" s="183"/>
      <c r="N1352" s="183"/>
      <c r="O1352" s="183"/>
      <c r="P1352" s="183"/>
      <c r="Q1352" s="183"/>
      <c r="R1352" s="183"/>
    </row>
    <row r="1353" spans="1:20" s="32" customFormat="1" ht="38.25" hidden="1" x14ac:dyDescent="0.2">
      <c r="A1353" s="80" t="s">
        <v>406</v>
      </c>
      <c r="B1353" s="133">
        <v>774</v>
      </c>
      <c r="C1353" s="82" t="s">
        <v>23</v>
      </c>
      <c r="D1353" s="82" t="s">
        <v>66</v>
      </c>
      <c r="E1353" s="82" t="s">
        <v>890</v>
      </c>
      <c r="F1353" s="82"/>
      <c r="G1353" s="84">
        <f>G1354</f>
        <v>0</v>
      </c>
      <c r="H1353" s="84"/>
      <c r="I1353" s="84"/>
      <c r="J1353" s="159"/>
      <c r="K1353" s="185"/>
      <c r="L1353" s="183"/>
      <c r="M1353" s="183"/>
      <c r="N1353" s="183"/>
      <c r="O1353" s="183"/>
      <c r="P1353" s="183"/>
      <c r="Q1353" s="183"/>
      <c r="R1353" s="183"/>
    </row>
    <row r="1354" spans="1:20" s="32" customFormat="1" ht="25.5" hidden="1" x14ac:dyDescent="0.2">
      <c r="A1354" s="80" t="s">
        <v>404</v>
      </c>
      <c r="B1354" s="133">
        <v>774</v>
      </c>
      <c r="C1354" s="82" t="s">
        <v>23</v>
      </c>
      <c r="D1354" s="82" t="s">
        <v>66</v>
      </c>
      <c r="E1354" s="82" t="s">
        <v>890</v>
      </c>
      <c r="F1354" s="82"/>
      <c r="G1354" s="84">
        <f>G1355</f>
        <v>0</v>
      </c>
      <c r="H1354" s="84"/>
      <c r="I1354" s="84"/>
      <c r="J1354" s="159"/>
      <c r="K1354" s="185"/>
      <c r="L1354" s="183"/>
      <c r="M1354" s="183"/>
      <c r="N1354" s="183"/>
      <c r="O1354" s="183"/>
      <c r="P1354" s="183"/>
      <c r="Q1354" s="183"/>
      <c r="R1354" s="183"/>
    </row>
    <row r="1355" spans="1:20" s="32" customFormat="1" ht="25.5" hidden="1" x14ac:dyDescent="0.2">
      <c r="A1355" s="80" t="s">
        <v>27</v>
      </c>
      <c r="B1355" s="133">
        <v>774</v>
      </c>
      <c r="C1355" s="82" t="s">
        <v>23</v>
      </c>
      <c r="D1355" s="82" t="s">
        <v>66</v>
      </c>
      <c r="E1355" s="82" t="s">
        <v>890</v>
      </c>
      <c r="F1355" s="82" t="s">
        <v>28</v>
      </c>
      <c r="G1355" s="84">
        <f>G1356</f>
        <v>0</v>
      </c>
      <c r="H1355" s="84"/>
      <c r="I1355" s="84"/>
      <c r="J1355" s="159"/>
      <c r="K1355" s="185"/>
      <c r="L1355" s="183"/>
      <c r="M1355" s="183"/>
      <c r="N1355" s="183"/>
      <c r="O1355" s="183"/>
      <c r="P1355" s="183"/>
      <c r="Q1355" s="183"/>
      <c r="R1355" s="183"/>
    </row>
    <row r="1356" spans="1:20" s="32" customFormat="1" ht="21" hidden="1" customHeight="1" x14ac:dyDescent="0.2">
      <c r="A1356" s="80" t="s">
        <v>29</v>
      </c>
      <c r="B1356" s="133">
        <v>774</v>
      </c>
      <c r="C1356" s="82" t="s">
        <v>23</v>
      </c>
      <c r="D1356" s="82" t="s">
        <v>66</v>
      </c>
      <c r="E1356" s="82" t="s">
        <v>890</v>
      </c>
      <c r="F1356" s="82" t="s">
        <v>30</v>
      </c>
      <c r="G1356" s="84"/>
      <c r="H1356" s="84"/>
      <c r="I1356" s="84"/>
      <c r="J1356" s="159"/>
      <c r="K1356" s="185"/>
      <c r="L1356" s="183"/>
      <c r="M1356" s="183"/>
      <c r="N1356" s="183"/>
      <c r="O1356" s="183"/>
      <c r="P1356" s="183"/>
      <c r="Q1356" s="183"/>
      <c r="R1356" s="183"/>
    </row>
    <row r="1357" spans="1:20" s="145" customFormat="1" ht="34.5" hidden="1" customHeight="1" x14ac:dyDescent="0.2">
      <c r="A1357" s="125" t="s">
        <v>151</v>
      </c>
      <c r="B1357" s="82" t="s">
        <v>89</v>
      </c>
      <c r="C1357" s="82" t="s">
        <v>23</v>
      </c>
      <c r="D1357" s="82" t="s">
        <v>66</v>
      </c>
      <c r="E1357" s="82" t="s">
        <v>216</v>
      </c>
      <c r="F1357" s="143"/>
      <c r="G1357" s="84">
        <f>G1358</f>
        <v>0</v>
      </c>
      <c r="H1357" s="84">
        <f t="shared" ref="H1357:I1358" si="336">H1358</f>
        <v>0</v>
      </c>
      <c r="I1357" s="84">
        <f t="shared" si="336"/>
        <v>0</v>
      </c>
      <c r="J1357" s="144"/>
      <c r="P1357" s="144"/>
      <c r="Q1357" s="144"/>
      <c r="R1357" s="144"/>
      <c r="S1357" s="144"/>
      <c r="T1357" s="144"/>
    </row>
    <row r="1358" spans="1:20" ht="18" hidden="1" customHeight="1" x14ac:dyDescent="0.2">
      <c r="A1358" s="80" t="s">
        <v>27</v>
      </c>
      <c r="B1358" s="82" t="s">
        <v>89</v>
      </c>
      <c r="C1358" s="82" t="s">
        <v>23</v>
      </c>
      <c r="D1358" s="82" t="s">
        <v>66</v>
      </c>
      <c r="E1358" s="82" t="s">
        <v>254</v>
      </c>
      <c r="F1358" s="82" t="s">
        <v>28</v>
      </c>
      <c r="G1358" s="84">
        <f>G1359</f>
        <v>0</v>
      </c>
      <c r="H1358" s="84">
        <f t="shared" si="336"/>
        <v>0</v>
      </c>
      <c r="I1358" s="84">
        <f t="shared" si="336"/>
        <v>0</v>
      </c>
      <c r="J1358" s="87"/>
      <c r="K1358" s="1"/>
      <c r="L1358" s="1"/>
      <c r="M1358" s="1"/>
      <c r="N1358" s="1"/>
      <c r="O1358" s="1"/>
      <c r="P1358" s="2"/>
      <c r="Q1358" s="2"/>
      <c r="R1358" s="2"/>
      <c r="S1358" s="2"/>
      <c r="T1358" s="2"/>
    </row>
    <row r="1359" spans="1:20" ht="18" hidden="1" customHeight="1" x14ac:dyDescent="0.2">
      <c r="A1359" s="80" t="s">
        <v>29</v>
      </c>
      <c r="B1359" s="82" t="s">
        <v>89</v>
      </c>
      <c r="C1359" s="82" t="s">
        <v>23</v>
      </c>
      <c r="D1359" s="82" t="s">
        <v>66</v>
      </c>
      <c r="E1359" s="82" t="s">
        <v>254</v>
      </c>
      <c r="F1359" s="82" t="s">
        <v>30</v>
      </c>
      <c r="G1359" s="84"/>
      <c r="H1359" s="84"/>
      <c r="I1359" s="84"/>
      <c r="J1359" s="87"/>
      <c r="K1359" s="1"/>
      <c r="L1359" s="1"/>
      <c r="M1359" s="1"/>
      <c r="N1359" s="1"/>
      <c r="O1359" s="1"/>
      <c r="P1359" s="2"/>
      <c r="Q1359" s="2"/>
      <c r="R1359" s="2"/>
      <c r="S1359" s="2"/>
      <c r="T1359" s="2"/>
    </row>
    <row r="1360" spans="1:20" s="18" customFormat="1" hidden="1" x14ac:dyDescent="0.2">
      <c r="A1360" s="80" t="s">
        <v>1461</v>
      </c>
      <c r="B1360" s="82" t="s">
        <v>89</v>
      </c>
      <c r="C1360" s="82" t="s">
        <v>23</v>
      </c>
      <c r="D1360" s="82" t="s">
        <v>66</v>
      </c>
      <c r="E1360" s="82" t="s">
        <v>1475</v>
      </c>
      <c r="F1360" s="82"/>
      <c r="G1360" s="84">
        <f>G1361</f>
        <v>0</v>
      </c>
      <c r="H1360" s="84"/>
      <c r="I1360" s="84"/>
      <c r="J1360" s="159"/>
      <c r="K1360" s="180"/>
      <c r="L1360" s="180"/>
      <c r="M1360" s="180"/>
      <c r="N1360" s="180"/>
      <c r="O1360" s="180"/>
      <c r="P1360" s="180"/>
      <c r="Q1360" s="180"/>
      <c r="R1360" s="180"/>
    </row>
    <row r="1361" spans="1:18" ht="27" hidden="1" customHeight="1" x14ac:dyDescent="0.2">
      <c r="A1361" s="80" t="s">
        <v>127</v>
      </c>
      <c r="B1361" s="82" t="s">
        <v>89</v>
      </c>
      <c r="C1361" s="82" t="s">
        <v>23</v>
      </c>
      <c r="D1361" s="82" t="s">
        <v>66</v>
      </c>
      <c r="E1361" s="82" t="s">
        <v>1476</v>
      </c>
      <c r="F1361" s="82"/>
      <c r="G1361" s="84">
        <f t="shared" ref="G1361:I1362" si="337">G1362</f>
        <v>0</v>
      </c>
      <c r="H1361" s="84">
        <f t="shared" si="337"/>
        <v>0</v>
      </c>
      <c r="I1361" s="84">
        <f t="shared" si="337"/>
        <v>0</v>
      </c>
      <c r="J1361" s="159"/>
    </row>
    <row r="1362" spans="1:18" ht="25.5" hidden="1" x14ac:dyDescent="0.2">
      <c r="A1362" s="80" t="s">
        <v>27</v>
      </c>
      <c r="B1362" s="82" t="s">
        <v>89</v>
      </c>
      <c r="C1362" s="82" t="s">
        <v>23</v>
      </c>
      <c r="D1362" s="82" t="s">
        <v>66</v>
      </c>
      <c r="E1362" s="82" t="s">
        <v>1476</v>
      </c>
      <c r="F1362" s="82" t="s">
        <v>28</v>
      </c>
      <c r="G1362" s="84">
        <f t="shared" si="337"/>
        <v>0</v>
      </c>
      <c r="H1362" s="84">
        <f t="shared" si="337"/>
        <v>0</v>
      </c>
      <c r="I1362" s="84">
        <f t="shared" si="337"/>
        <v>0</v>
      </c>
      <c r="J1362" s="159"/>
    </row>
    <row r="1363" spans="1:18" hidden="1" x14ac:dyDescent="0.2">
      <c r="A1363" s="80" t="s">
        <v>29</v>
      </c>
      <c r="B1363" s="82" t="s">
        <v>89</v>
      </c>
      <c r="C1363" s="82" t="s">
        <v>23</v>
      </c>
      <c r="D1363" s="82" t="s">
        <v>66</v>
      </c>
      <c r="E1363" s="82" t="s">
        <v>1476</v>
      </c>
      <c r="F1363" s="82" t="s">
        <v>30</v>
      </c>
      <c r="G1363" s="84"/>
      <c r="H1363" s="84"/>
      <c r="I1363" s="84"/>
      <c r="J1363" s="159"/>
    </row>
    <row r="1364" spans="1:18" x14ac:dyDescent="0.2">
      <c r="A1364" s="80" t="s">
        <v>258</v>
      </c>
      <c r="B1364" s="82" t="s">
        <v>89</v>
      </c>
      <c r="C1364" s="82" t="s">
        <v>23</v>
      </c>
      <c r="D1364" s="82" t="s">
        <v>23</v>
      </c>
      <c r="E1364" s="82"/>
      <c r="F1364" s="82"/>
      <c r="G1364" s="84">
        <f>G1365+G1418+G1422</f>
        <v>5554848.4199999999</v>
      </c>
      <c r="H1364" s="84">
        <f t="shared" ref="H1364:I1364" si="338">H1365+H1418+H1422</f>
        <v>5349832.93</v>
      </c>
      <c r="I1364" s="84">
        <f t="shared" si="338"/>
        <v>5543758.0999999996</v>
      </c>
      <c r="J1364" s="159"/>
    </row>
    <row r="1365" spans="1:18" s="28" customFormat="1" ht="44.25" customHeight="1" x14ac:dyDescent="0.2">
      <c r="A1365" s="80" t="s">
        <v>1027</v>
      </c>
      <c r="B1365" s="82" t="s">
        <v>89</v>
      </c>
      <c r="C1365" s="82" t="s">
        <v>23</v>
      </c>
      <c r="D1365" s="82" t="s">
        <v>23</v>
      </c>
      <c r="E1365" s="82" t="s">
        <v>171</v>
      </c>
      <c r="F1365" s="152"/>
      <c r="G1365" s="84">
        <f>G1366+G1384</f>
        <v>5169287.25</v>
      </c>
      <c r="H1365" s="84">
        <f t="shared" ref="H1365:I1365" si="339">H1366</f>
        <v>5349832.93</v>
      </c>
      <c r="I1365" s="84">
        <f t="shared" si="339"/>
        <v>5543758.0999999996</v>
      </c>
      <c r="J1365" s="159"/>
      <c r="K1365" s="184"/>
      <c r="L1365" s="184"/>
      <c r="M1365" s="184"/>
      <c r="N1365" s="184"/>
      <c r="O1365" s="184"/>
      <c r="P1365" s="184"/>
      <c r="Q1365" s="184"/>
      <c r="R1365" s="184"/>
    </row>
    <row r="1366" spans="1:18" s="18" customFormat="1" ht="21.75" customHeight="1" x14ac:dyDescent="0.2">
      <c r="A1366" s="121" t="s">
        <v>105</v>
      </c>
      <c r="B1366" s="82" t="s">
        <v>89</v>
      </c>
      <c r="C1366" s="82" t="s">
        <v>23</v>
      </c>
      <c r="D1366" s="82" t="s">
        <v>23</v>
      </c>
      <c r="E1366" s="82" t="s">
        <v>172</v>
      </c>
      <c r="F1366" s="82"/>
      <c r="G1366" s="84">
        <f>G1367+G1375+G1385+G1378+G1381+G1391+G1399+G1404+G1396+G1415+G1388+G1412+G1409+G1374</f>
        <v>5169287.25</v>
      </c>
      <c r="H1366" s="84">
        <f>H1367+H1375+H1385+H1378+H1381+H1391+H1399+H1404+H1396+H1415+H1388+H1412+H1409+H1374</f>
        <v>5349832.93</v>
      </c>
      <c r="I1366" s="84">
        <f>I1367+I1375+I1385+I1378+I1381+I1391+I1399+I1404+I1396+I1415+I1388+I1412+I1409+I1374</f>
        <v>5543758.0999999996</v>
      </c>
      <c r="J1366" s="159"/>
      <c r="K1366" s="180"/>
      <c r="L1366" s="180"/>
      <c r="M1366" s="180"/>
      <c r="N1366" s="193"/>
      <c r="O1366" s="180"/>
      <c r="P1366" s="180"/>
      <c r="Q1366" s="180"/>
      <c r="R1366" s="180"/>
    </row>
    <row r="1367" spans="1:18" s="18" customFormat="1" ht="60.75" customHeight="1" x14ac:dyDescent="0.2">
      <c r="A1367" s="101" t="s">
        <v>1339</v>
      </c>
      <c r="B1367" s="82" t="s">
        <v>89</v>
      </c>
      <c r="C1367" s="82" t="s">
        <v>23</v>
      </c>
      <c r="D1367" s="82" t="s">
        <v>23</v>
      </c>
      <c r="E1367" s="82" t="s">
        <v>1313</v>
      </c>
      <c r="F1367" s="82"/>
      <c r="G1367" s="84">
        <f>G1368+G1370</f>
        <v>4860848.42</v>
      </c>
      <c r="H1367" s="84">
        <f>H1368+H1370</f>
        <v>4849832.93</v>
      </c>
      <c r="I1367" s="84">
        <f>I1368+I1370</f>
        <v>5043758.0999999996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5.5" hidden="1" x14ac:dyDescent="0.2">
      <c r="A1368" s="80" t="s">
        <v>33</v>
      </c>
      <c r="B1368" s="82" t="s">
        <v>89</v>
      </c>
      <c r="C1368" s="82" t="s">
        <v>23</v>
      </c>
      <c r="D1368" s="82" t="s">
        <v>23</v>
      </c>
      <c r="E1368" s="82" t="s">
        <v>121</v>
      </c>
      <c r="F1368" s="82" t="s">
        <v>34</v>
      </c>
      <c r="G1368" s="84">
        <f>G1369</f>
        <v>0</v>
      </c>
      <c r="H1368" s="84">
        <f>H1369</f>
        <v>0</v>
      </c>
      <c r="I1368" s="84">
        <f>I1369</f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5.5" hidden="1" x14ac:dyDescent="0.2">
      <c r="A1369" s="80" t="s">
        <v>35</v>
      </c>
      <c r="B1369" s="82" t="s">
        <v>89</v>
      </c>
      <c r="C1369" s="82" t="s">
        <v>23</v>
      </c>
      <c r="D1369" s="82" t="s">
        <v>23</v>
      </c>
      <c r="E1369" s="82" t="s">
        <v>121</v>
      </c>
      <c r="F1369" s="82" t="s">
        <v>36</v>
      </c>
      <c r="G1369" s="84"/>
      <c r="H1369" s="84"/>
      <c r="I1369" s="84"/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5.5" x14ac:dyDescent="0.2">
      <c r="A1370" s="80" t="s">
        <v>27</v>
      </c>
      <c r="B1370" s="82" t="s">
        <v>89</v>
      </c>
      <c r="C1370" s="82" t="s">
        <v>23</v>
      </c>
      <c r="D1370" s="82" t="s">
        <v>23</v>
      </c>
      <c r="E1370" s="82" t="s">
        <v>1313</v>
      </c>
      <c r="F1370" s="82" t="s">
        <v>28</v>
      </c>
      <c r="G1370" s="84">
        <f>G1371</f>
        <v>4860848.42</v>
      </c>
      <c r="H1370" s="84">
        <f>H1371</f>
        <v>4849832.93</v>
      </c>
      <c r="I1370" s="84">
        <f>I1371</f>
        <v>5043758.0999999996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13.5" customHeight="1" x14ac:dyDescent="0.2">
      <c r="A1371" s="80" t="s">
        <v>29</v>
      </c>
      <c r="B1371" s="82" t="s">
        <v>89</v>
      </c>
      <c r="C1371" s="82" t="s">
        <v>23</v>
      </c>
      <c r="D1371" s="82" t="s">
        <v>23</v>
      </c>
      <c r="E1371" s="82" t="s">
        <v>1313</v>
      </c>
      <c r="F1371" s="82" t="s">
        <v>30</v>
      </c>
      <c r="G1371" s="84">
        <v>4860848.42</v>
      </c>
      <c r="H1371" s="84">
        <v>4849832.93</v>
      </c>
      <c r="I1371" s="84">
        <v>5043758.0999999996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9.25" hidden="1" customHeight="1" x14ac:dyDescent="0.2">
      <c r="A1372" s="13" t="s">
        <v>1243</v>
      </c>
      <c r="B1372" s="15" t="s">
        <v>89</v>
      </c>
      <c r="C1372" s="15" t="s">
        <v>23</v>
      </c>
      <c r="D1372" s="15" t="s">
        <v>23</v>
      </c>
      <c r="E1372" s="15" t="s">
        <v>1242</v>
      </c>
      <c r="F1372" s="15"/>
      <c r="G1372" s="70">
        <f>G1373</f>
        <v>0</v>
      </c>
      <c r="H1372" s="70">
        <f t="shared" ref="H1372:I1372" si="340">H1373</f>
        <v>0</v>
      </c>
      <c r="I1372" s="70">
        <f t="shared" si="340"/>
        <v>0</v>
      </c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25.5" hidden="1" x14ac:dyDescent="0.2">
      <c r="A1373" s="16" t="s">
        <v>33</v>
      </c>
      <c r="B1373" s="15" t="s">
        <v>89</v>
      </c>
      <c r="C1373" s="15" t="s">
        <v>23</v>
      </c>
      <c r="D1373" s="15" t="s">
        <v>23</v>
      </c>
      <c r="E1373" s="15" t="s">
        <v>1242</v>
      </c>
      <c r="F1373" s="15" t="s">
        <v>34</v>
      </c>
      <c r="G1373" s="70">
        <f>G1374</f>
        <v>0</v>
      </c>
      <c r="H1373" s="70">
        <f>H1374</f>
        <v>0</v>
      </c>
      <c r="I1373" s="70">
        <f>I1374</f>
        <v>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5.5" hidden="1" x14ac:dyDescent="0.2">
      <c r="A1374" s="16" t="s">
        <v>35</v>
      </c>
      <c r="B1374" s="15" t="s">
        <v>89</v>
      </c>
      <c r="C1374" s="15" t="s">
        <v>23</v>
      </c>
      <c r="D1374" s="15" t="s">
        <v>23</v>
      </c>
      <c r="E1374" s="15" t="s">
        <v>1242</v>
      </c>
      <c r="F1374" s="15" t="s">
        <v>36</v>
      </c>
      <c r="G1374" s="70"/>
      <c r="H1374" s="70"/>
      <c r="I1374" s="70"/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61.5" customHeight="1" x14ac:dyDescent="0.2">
      <c r="A1375" s="121" t="s">
        <v>319</v>
      </c>
      <c r="B1375" s="82" t="s">
        <v>89</v>
      </c>
      <c r="C1375" s="82" t="s">
        <v>23</v>
      </c>
      <c r="D1375" s="82" t="s">
        <v>23</v>
      </c>
      <c r="E1375" s="82" t="s">
        <v>174</v>
      </c>
      <c r="F1375" s="82"/>
      <c r="G1375" s="84">
        <f>G1376</f>
        <v>308438.83</v>
      </c>
      <c r="H1375" s="84">
        <f t="shared" ref="H1375:I1375" si="341">H1376</f>
        <v>500000</v>
      </c>
      <c r="I1375" s="84">
        <f t="shared" si="341"/>
        <v>500000</v>
      </c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t="25.5" x14ac:dyDescent="0.2">
      <c r="A1376" s="80" t="s">
        <v>27</v>
      </c>
      <c r="B1376" s="82" t="s">
        <v>89</v>
      </c>
      <c r="C1376" s="82" t="s">
        <v>23</v>
      </c>
      <c r="D1376" s="82" t="s">
        <v>23</v>
      </c>
      <c r="E1376" s="82" t="s">
        <v>174</v>
      </c>
      <c r="F1376" s="82" t="s">
        <v>28</v>
      </c>
      <c r="G1376" s="84">
        <f>G1377</f>
        <v>308438.83</v>
      </c>
      <c r="H1376" s="84">
        <f>H1377</f>
        <v>500000</v>
      </c>
      <c r="I1376" s="84">
        <f>I1377</f>
        <v>500000</v>
      </c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x14ac:dyDescent="0.2">
      <c r="A1377" s="80" t="s">
        <v>29</v>
      </c>
      <c r="B1377" s="82" t="s">
        <v>89</v>
      </c>
      <c r="C1377" s="82" t="s">
        <v>23</v>
      </c>
      <c r="D1377" s="82" t="s">
        <v>23</v>
      </c>
      <c r="E1377" s="82" t="s">
        <v>174</v>
      </c>
      <c r="F1377" s="82" t="s">
        <v>30</v>
      </c>
      <c r="G1377" s="70">
        <v>308438.83</v>
      </c>
      <c r="H1377" s="84">
        <v>500000</v>
      </c>
      <c r="I1377" s="84">
        <v>500000</v>
      </c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t="25.5" hidden="1" x14ac:dyDescent="0.2">
      <c r="A1378" s="80" t="s">
        <v>576</v>
      </c>
      <c r="B1378" s="82" t="s">
        <v>89</v>
      </c>
      <c r="C1378" s="82" t="s">
        <v>23</v>
      </c>
      <c r="D1378" s="82" t="s">
        <v>23</v>
      </c>
      <c r="E1378" s="82" t="s">
        <v>575</v>
      </c>
      <c r="F1378" s="82"/>
      <c r="G1378" s="84">
        <f>G1379</f>
        <v>0</v>
      </c>
      <c r="H1378" s="84">
        <f>H1379</f>
        <v>0</v>
      </c>
      <c r="I1378" s="84">
        <f>I1379</f>
        <v>0</v>
      </c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25.5" hidden="1" x14ac:dyDescent="0.2">
      <c r="A1379" s="80" t="s">
        <v>27</v>
      </c>
      <c r="B1379" s="82" t="s">
        <v>89</v>
      </c>
      <c r="C1379" s="82" t="s">
        <v>23</v>
      </c>
      <c r="D1379" s="82" t="s">
        <v>23</v>
      </c>
      <c r="E1379" s="82" t="s">
        <v>575</v>
      </c>
      <c r="F1379" s="82" t="s">
        <v>28</v>
      </c>
      <c r="G1379" s="84">
        <f>G1380</f>
        <v>0</v>
      </c>
      <c r="H1379" s="84"/>
      <c r="I1379" s="84"/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s="18" customFormat="1" hidden="1" x14ac:dyDescent="0.2">
      <c r="A1380" s="80" t="s">
        <v>29</v>
      </c>
      <c r="B1380" s="82" t="s">
        <v>89</v>
      </c>
      <c r="C1380" s="82" t="s">
        <v>23</v>
      </c>
      <c r="D1380" s="82" t="s">
        <v>23</v>
      </c>
      <c r="E1380" s="82" t="s">
        <v>575</v>
      </c>
      <c r="F1380" s="82" t="s">
        <v>30</v>
      </c>
      <c r="G1380" s="84"/>
      <c r="H1380" s="84">
        <f>H1381</f>
        <v>0</v>
      </c>
      <c r="I1380" s="84">
        <f>I1381</f>
        <v>0</v>
      </c>
      <c r="J1380" s="159"/>
      <c r="K1380" s="180"/>
      <c r="L1380" s="180"/>
      <c r="M1380" s="180"/>
      <c r="N1380" s="180"/>
      <c r="O1380" s="180"/>
      <c r="P1380" s="180"/>
      <c r="Q1380" s="180"/>
      <c r="R1380" s="180"/>
    </row>
    <row r="1381" spans="1:18" s="18" customFormat="1" ht="51" hidden="1" x14ac:dyDescent="0.2">
      <c r="A1381" s="80" t="s">
        <v>382</v>
      </c>
      <c r="B1381" s="82" t="s">
        <v>89</v>
      </c>
      <c r="C1381" s="82" t="s">
        <v>23</v>
      </c>
      <c r="D1381" s="82" t="s">
        <v>23</v>
      </c>
      <c r="E1381" s="82" t="s">
        <v>381</v>
      </c>
      <c r="F1381" s="82"/>
      <c r="G1381" s="84">
        <f>G1382</f>
        <v>0</v>
      </c>
      <c r="H1381" s="84">
        <f t="shared" ref="H1381:I1381" si="342">H1382</f>
        <v>0</v>
      </c>
      <c r="I1381" s="84">
        <f t="shared" si="342"/>
        <v>0</v>
      </c>
      <c r="J1381" s="159"/>
      <c r="K1381" s="180"/>
      <c r="L1381" s="180"/>
      <c r="M1381" s="180"/>
      <c r="N1381" s="180"/>
      <c r="O1381" s="180"/>
      <c r="P1381" s="180"/>
      <c r="Q1381" s="180"/>
      <c r="R1381" s="180"/>
    </row>
    <row r="1382" spans="1:18" s="18" customFormat="1" ht="25.5" hidden="1" x14ac:dyDescent="0.2">
      <c r="A1382" s="80" t="s">
        <v>27</v>
      </c>
      <c r="B1382" s="82" t="s">
        <v>89</v>
      </c>
      <c r="C1382" s="82" t="s">
        <v>23</v>
      </c>
      <c r="D1382" s="82" t="s">
        <v>23</v>
      </c>
      <c r="E1382" s="82" t="s">
        <v>381</v>
      </c>
      <c r="F1382" s="82" t="s">
        <v>28</v>
      </c>
      <c r="G1382" s="84">
        <f>G1383</f>
        <v>0</v>
      </c>
      <c r="H1382" s="84">
        <f>H1383</f>
        <v>0</v>
      </c>
      <c r="I1382" s="84">
        <f>I1383</f>
        <v>0</v>
      </c>
      <c r="J1382" s="159"/>
      <c r="K1382" s="180"/>
      <c r="L1382" s="180"/>
      <c r="M1382" s="180"/>
      <c r="N1382" s="180"/>
      <c r="O1382" s="180"/>
      <c r="P1382" s="180"/>
      <c r="Q1382" s="180"/>
      <c r="R1382" s="180"/>
    </row>
    <row r="1383" spans="1:18" s="18" customFormat="1" hidden="1" x14ac:dyDescent="0.2">
      <c r="A1383" s="80" t="s">
        <v>29</v>
      </c>
      <c r="B1383" s="82" t="s">
        <v>89</v>
      </c>
      <c r="C1383" s="82" t="s">
        <v>23</v>
      </c>
      <c r="D1383" s="82" t="s">
        <v>23</v>
      </c>
      <c r="E1383" s="82" t="s">
        <v>381</v>
      </c>
      <c r="F1383" s="82" t="s">
        <v>30</v>
      </c>
      <c r="G1383" s="84"/>
      <c r="H1383" s="84"/>
      <c r="I1383" s="84"/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3" customFormat="1" ht="25.5" hidden="1" x14ac:dyDescent="0.2">
      <c r="A1384" s="80" t="s">
        <v>0</v>
      </c>
      <c r="B1384" s="133">
        <v>774</v>
      </c>
      <c r="C1384" s="82" t="s">
        <v>23</v>
      </c>
      <c r="D1384" s="82" t="s">
        <v>23</v>
      </c>
      <c r="E1384" s="82" t="s">
        <v>200</v>
      </c>
      <c r="F1384" s="82"/>
      <c r="G1384" s="84"/>
      <c r="H1384" s="84"/>
      <c r="I1384" s="84"/>
      <c r="J1384" s="159"/>
      <c r="K1384" s="179"/>
      <c r="L1384" s="179"/>
      <c r="M1384" s="179"/>
      <c r="N1384" s="179"/>
      <c r="O1384" s="179"/>
      <c r="P1384" s="179"/>
      <c r="Q1384" s="179"/>
      <c r="R1384" s="179"/>
    </row>
    <row r="1385" spans="1:18" s="3" customFormat="1" ht="38.25" hidden="1" x14ac:dyDescent="0.2">
      <c r="A1385" s="80" t="s">
        <v>464</v>
      </c>
      <c r="B1385" s="133">
        <v>774</v>
      </c>
      <c r="C1385" s="82" t="s">
        <v>23</v>
      </c>
      <c r="D1385" s="82" t="s">
        <v>23</v>
      </c>
      <c r="E1385" s="82" t="s">
        <v>495</v>
      </c>
      <c r="F1385" s="82"/>
      <c r="G1385" s="84">
        <f t="shared" ref="G1385:I1389" si="343">G1386</f>
        <v>0</v>
      </c>
      <c r="H1385" s="84">
        <f t="shared" si="343"/>
        <v>0</v>
      </c>
      <c r="I1385" s="84">
        <f t="shared" si="343"/>
        <v>0</v>
      </c>
      <c r="J1385" s="159"/>
      <c r="K1385" s="179"/>
      <c r="L1385" s="179"/>
      <c r="M1385" s="179"/>
      <c r="N1385" s="179"/>
      <c r="O1385" s="179"/>
      <c r="P1385" s="179"/>
      <c r="Q1385" s="179"/>
      <c r="R1385" s="179"/>
    </row>
    <row r="1386" spans="1:18" s="3" customFormat="1" ht="25.5" hidden="1" x14ac:dyDescent="0.2">
      <c r="A1386" s="80" t="s">
        <v>27</v>
      </c>
      <c r="B1386" s="133">
        <v>774</v>
      </c>
      <c r="C1386" s="82" t="s">
        <v>23</v>
      </c>
      <c r="D1386" s="82" t="s">
        <v>23</v>
      </c>
      <c r="E1386" s="82" t="s">
        <v>495</v>
      </c>
      <c r="F1386" s="82" t="s">
        <v>28</v>
      </c>
      <c r="G1386" s="84">
        <f t="shared" si="343"/>
        <v>0</v>
      </c>
      <c r="H1386" s="84">
        <f t="shared" si="343"/>
        <v>0</v>
      </c>
      <c r="I1386" s="84">
        <f t="shared" si="343"/>
        <v>0</v>
      </c>
      <c r="J1386" s="159"/>
      <c r="K1386" s="179"/>
      <c r="L1386" s="179"/>
      <c r="M1386" s="179"/>
      <c r="N1386" s="179"/>
      <c r="O1386" s="179"/>
      <c r="P1386" s="179"/>
      <c r="Q1386" s="179"/>
      <c r="R1386" s="179"/>
    </row>
    <row r="1387" spans="1:18" s="3" customFormat="1" ht="15" hidden="1" customHeight="1" x14ac:dyDescent="0.2">
      <c r="A1387" s="80" t="s">
        <v>29</v>
      </c>
      <c r="B1387" s="133">
        <v>774</v>
      </c>
      <c r="C1387" s="82" t="s">
        <v>23</v>
      </c>
      <c r="D1387" s="82" t="s">
        <v>23</v>
      </c>
      <c r="E1387" s="82" t="s">
        <v>495</v>
      </c>
      <c r="F1387" s="82" t="s">
        <v>30</v>
      </c>
      <c r="G1387" s="84"/>
      <c r="H1387" s="84"/>
      <c r="I1387" s="84"/>
      <c r="J1387" s="159"/>
      <c r="K1387" s="179"/>
      <c r="L1387" s="179"/>
      <c r="M1387" s="179"/>
      <c r="N1387" s="179"/>
      <c r="O1387" s="179"/>
      <c r="P1387" s="179"/>
      <c r="Q1387" s="179"/>
      <c r="R1387" s="179"/>
    </row>
    <row r="1388" spans="1:18" s="3" customFormat="1" ht="25.5" hidden="1" x14ac:dyDescent="0.2">
      <c r="A1388" s="80" t="s">
        <v>274</v>
      </c>
      <c r="B1388" s="133">
        <v>774</v>
      </c>
      <c r="C1388" s="82" t="s">
        <v>23</v>
      </c>
      <c r="D1388" s="82" t="s">
        <v>23</v>
      </c>
      <c r="E1388" s="82" t="s">
        <v>516</v>
      </c>
      <c r="F1388" s="82"/>
      <c r="G1388" s="84">
        <f t="shared" si="343"/>
        <v>0</v>
      </c>
      <c r="H1388" s="84">
        <f t="shared" si="343"/>
        <v>0</v>
      </c>
      <c r="I1388" s="84">
        <f t="shared" si="343"/>
        <v>0</v>
      </c>
      <c r="J1388" s="159"/>
      <c r="K1388" s="179"/>
      <c r="L1388" s="179"/>
      <c r="M1388" s="179"/>
      <c r="N1388" s="179"/>
      <c r="O1388" s="179"/>
      <c r="P1388" s="179"/>
      <c r="Q1388" s="179"/>
      <c r="R1388" s="179"/>
    </row>
    <row r="1389" spans="1:18" s="3" customFormat="1" ht="25.5" hidden="1" x14ac:dyDescent="0.2">
      <c r="A1389" s="80" t="s">
        <v>27</v>
      </c>
      <c r="B1389" s="133">
        <v>774</v>
      </c>
      <c r="C1389" s="82" t="s">
        <v>23</v>
      </c>
      <c r="D1389" s="82" t="s">
        <v>23</v>
      </c>
      <c r="E1389" s="82" t="s">
        <v>516</v>
      </c>
      <c r="F1389" s="82" t="s">
        <v>28</v>
      </c>
      <c r="G1389" s="84">
        <f t="shared" si="343"/>
        <v>0</v>
      </c>
      <c r="H1389" s="84">
        <f t="shared" si="343"/>
        <v>0</v>
      </c>
      <c r="I1389" s="84">
        <f t="shared" si="343"/>
        <v>0</v>
      </c>
      <c r="J1389" s="159"/>
      <c r="K1389" s="179"/>
      <c r="L1389" s="179"/>
      <c r="M1389" s="179"/>
      <c r="N1389" s="179"/>
      <c r="O1389" s="179"/>
      <c r="P1389" s="179"/>
      <c r="Q1389" s="179"/>
      <c r="R1389" s="179"/>
    </row>
    <row r="1390" spans="1:18" s="3" customFormat="1" hidden="1" x14ac:dyDescent="0.2">
      <c r="A1390" s="80" t="s">
        <v>29</v>
      </c>
      <c r="B1390" s="133">
        <v>774</v>
      </c>
      <c r="C1390" s="82" t="s">
        <v>23</v>
      </c>
      <c r="D1390" s="82" t="s">
        <v>23</v>
      </c>
      <c r="E1390" s="82" t="s">
        <v>516</v>
      </c>
      <c r="F1390" s="82" t="s">
        <v>30</v>
      </c>
      <c r="G1390" s="84"/>
      <c r="H1390" s="84">
        <v>0</v>
      </c>
      <c r="I1390" s="84">
        <v>0</v>
      </c>
      <c r="J1390" s="159"/>
      <c r="K1390" s="179"/>
      <c r="L1390" s="179"/>
      <c r="M1390" s="179"/>
      <c r="N1390" s="179"/>
      <c r="O1390" s="179"/>
      <c r="P1390" s="179"/>
      <c r="Q1390" s="179"/>
      <c r="R1390" s="179"/>
    </row>
    <row r="1391" spans="1:18" s="18" customFormat="1" ht="52.5" hidden="1" customHeight="1" x14ac:dyDescent="0.2">
      <c r="A1391" s="121" t="s">
        <v>672</v>
      </c>
      <c r="B1391" s="82" t="s">
        <v>89</v>
      </c>
      <c r="C1391" s="82" t="s">
        <v>23</v>
      </c>
      <c r="D1391" s="82" t="s">
        <v>23</v>
      </c>
      <c r="E1391" s="82" t="s">
        <v>671</v>
      </c>
      <c r="F1391" s="82"/>
      <c r="G1391" s="84">
        <f>G1392+G1394</f>
        <v>0</v>
      </c>
      <c r="H1391" s="84">
        <f>H1392+H1394</f>
        <v>0</v>
      </c>
      <c r="I1391" s="84">
        <f>I1392+I1394</f>
        <v>0</v>
      </c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25.5" hidden="1" x14ac:dyDescent="0.2">
      <c r="A1392" s="80" t="s">
        <v>33</v>
      </c>
      <c r="B1392" s="82" t="s">
        <v>89</v>
      </c>
      <c r="C1392" s="82" t="s">
        <v>23</v>
      </c>
      <c r="D1392" s="82" t="s">
        <v>23</v>
      </c>
      <c r="E1392" s="82" t="s">
        <v>121</v>
      </c>
      <c r="F1392" s="82" t="s">
        <v>34</v>
      </c>
      <c r="G1392" s="84">
        <f>G1393</f>
        <v>0</v>
      </c>
      <c r="H1392" s="84">
        <f>H1393</f>
        <v>0</v>
      </c>
      <c r="I1392" s="84">
        <f>I1393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 hidden="1" x14ac:dyDescent="0.2">
      <c r="A1393" s="80" t="s">
        <v>35</v>
      </c>
      <c r="B1393" s="82" t="s">
        <v>89</v>
      </c>
      <c r="C1393" s="82" t="s">
        <v>23</v>
      </c>
      <c r="D1393" s="82" t="s">
        <v>23</v>
      </c>
      <c r="E1393" s="82" t="s">
        <v>121</v>
      </c>
      <c r="F1393" s="82" t="s">
        <v>36</v>
      </c>
      <c r="G1393" s="84"/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idden="1" x14ac:dyDescent="0.2">
      <c r="A1394" s="80" t="s">
        <v>60</v>
      </c>
      <c r="B1394" s="82" t="s">
        <v>89</v>
      </c>
      <c r="C1394" s="82" t="s">
        <v>23</v>
      </c>
      <c r="D1394" s="82" t="s">
        <v>23</v>
      </c>
      <c r="E1394" s="82" t="s">
        <v>671</v>
      </c>
      <c r="F1394" s="82" t="s">
        <v>61</v>
      </c>
      <c r="G1394" s="84">
        <f>G1395</f>
        <v>0</v>
      </c>
      <c r="H1394" s="84">
        <f>H1395</f>
        <v>0</v>
      </c>
      <c r="I1394" s="84">
        <f>I1395</f>
        <v>0</v>
      </c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13.5" hidden="1" customHeight="1" x14ac:dyDescent="0.2">
      <c r="A1395" s="80" t="s">
        <v>162</v>
      </c>
      <c r="B1395" s="82" t="s">
        <v>89</v>
      </c>
      <c r="C1395" s="82" t="s">
        <v>23</v>
      </c>
      <c r="D1395" s="82" t="s">
        <v>23</v>
      </c>
      <c r="E1395" s="82" t="s">
        <v>671</v>
      </c>
      <c r="F1395" s="82" t="s">
        <v>163</v>
      </c>
      <c r="G1395" s="84">
        <f>1308000-1308000</f>
        <v>0</v>
      </c>
      <c r="H1395" s="84"/>
      <c r="I1395" s="84"/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t="61.5" hidden="1" customHeight="1" x14ac:dyDescent="0.2">
      <c r="A1396" s="121" t="s">
        <v>382</v>
      </c>
      <c r="B1396" s="82" t="s">
        <v>89</v>
      </c>
      <c r="C1396" s="82" t="s">
        <v>23</v>
      </c>
      <c r="D1396" s="82" t="s">
        <v>23</v>
      </c>
      <c r="E1396" s="82" t="s">
        <v>381</v>
      </c>
      <c r="F1396" s="82"/>
      <c r="G1396" s="84">
        <f>G1397</f>
        <v>0</v>
      </c>
      <c r="H1396" s="84">
        <f t="shared" ref="H1396:I1396" si="344">H1397</f>
        <v>0</v>
      </c>
      <c r="I1396" s="84">
        <f t="shared" si="344"/>
        <v>0</v>
      </c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25.5" hidden="1" x14ac:dyDescent="0.2">
      <c r="A1397" s="80" t="s">
        <v>27</v>
      </c>
      <c r="B1397" s="82" t="s">
        <v>89</v>
      </c>
      <c r="C1397" s="82" t="s">
        <v>23</v>
      </c>
      <c r="D1397" s="82" t="s">
        <v>23</v>
      </c>
      <c r="E1397" s="82" t="s">
        <v>381</v>
      </c>
      <c r="F1397" s="82" t="s">
        <v>28</v>
      </c>
      <c r="G1397" s="84">
        <f>G1398</f>
        <v>0</v>
      </c>
      <c r="H1397" s="84">
        <f>H1398</f>
        <v>0</v>
      </c>
      <c r="I1397" s="84">
        <f>I1398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idden="1" x14ac:dyDescent="0.2">
      <c r="A1398" s="80" t="s">
        <v>29</v>
      </c>
      <c r="B1398" s="82" t="s">
        <v>89</v>
      </c>
      <c r="C1398" s="82" t="s">
        <v>23</v>
      </c>
      <c r="D1398" s="82" t="s">
        <v>23</v>
      </c>
      <c r="E1398" s="82" t="s">
        <v>381</v>
      </c>
      <c r="F1398" s="82" t="s">
        <v>30</v>
      </c>
      <c r="G1398" s="84"/>
      <c r="H1398" s="84"/>
      <c r="I1398" s="84"/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t="38.25" hidden="1" customHeight="1" x14ac:dyDescent="0.2">
      <c r="A1399" s="121" t="s">
        <v>674</v>
      </c>
      <c r="B1399" s="82" t="s">
        <v>89</v>
      </c>
      <c r="C1399" s="82" t="s">
        <v>23</v>
      </c>
      <c r="D1399" s="82" t="s">
        <v>23</v>
      </c>
      <c r="E1399" s="82" t="s">
        <v>673</v>
      </c>
      <c r="F1399" s="82"/>
      <c r="G1399" s="84">
        <f>G1400+G1402</f>
        <v>0</v>
      </c>
      <c r="H1399" s="84">
        <f>H1400+H1402</f>
        <v>0</v>
      </c>
      <c r="I1399" s="84">
        <f>I1400+I1402</f>
        <v>0</v>
      </c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t="25.5" hidden="1" x14ac:dyDescent="0.2">
      <c r="A1400" s="80" t="s">
        <v>33</v>
      </c>
      <c r="B1400" s="82" t="s">
        <v>89</v>
      </c>
      <c r="C1400" s="82" t="s">
        <v>23</v>
      </c>
      <c r="D1400" s="82" t="s">
        <v>23</v>
      </c>
      <c r="E1400" s="82" t="s">
        <v>121</v>
      </c>
      <c r="F1400" s="82" t="s">
        <v>34</v>
      </c>
      <c r="G1400" s="84">
        <f>G1401</f>
        <v>0</v>
      </c>
      <c r="H1400" s="84">
        <f>H1401</f>
        <v>0</v>
      </c>
      <c r="I1400" s="84">
        <f>I1401</f>
        <v>0</v>
      </c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18" customFormat="1" ht="25.5" hidden="1" x14ac:dyDescent="0.2">
      <c r="A1401" s="80" t="s">
        <v>35</v>
      </c>
      <c r="B1401" s="82" t="s">
        <v>89</v>
      </c>
      <c r="C1401" s="82" t="s">
        <v>23</v>
      </c>
      <c r="D1401" s="82" t="s">
        <v>23</v>
      </c>
      <c r="E1401" s="82" t="s">
        <v>121</v>
      </c>
      <c r="F1401" s="82" t="s">
        <v>36</v>
      </c>
      <c r="G1401" s="84"/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18" customFormat="1" ht="25.5" hidden="1" x14ac:dyDescent="0.2">
      <c r="A1402" s="80" t="s">
        <v>27</v>
      </c>
      <c r="B1402" s="82" t="s">
        <v>89</v>
      </c>
      <c r="C1402" s="82" t="s">
        <v>23</v>
      </c>
      <c r="D1402" s="82" t="s">
        <v>23</v>
      </c>
      <c r="E1402" s="82" t="s">
        <v>673</v>
      </c>
      <c r="F1402" s="82" t="s">
        <v>28</v>
      </c>
      <c r="G1402" s="84">
        <f>G1403</f>
        <v>0</v>
      </c>
      <c r="H1402" s="84">
        <f>H1403</f>
        <v>0</v>
      </c>
      <c r="I1402" s="84">
        <f>I1403</f>
        <v>0</v>
      </c>
      <c r="J1402" s="159"/>
      <c r="K1402" s="180"/>
      <c r="L1402" s="180"/>
      <c r="M1402" s="180"/>
      <c r="N1402" s="180"/>
      <c r="O1402" s="180"/>
      <c r="P1402" s="180"/>
      <c r="Q1402" s="180"/>
      <c r="R1402" s="180"/>
    </row>
    <row r="1403" spans="1:18" s="18" customFormat="1" ht="13.5" hidden="1" customHeight="1" x14ac:dyDescent="0.2">
      <c r="A1403" s="80" t="s">
        <v>29</v>
      </c>
      <c r="B1403" s="82" t="s">
        <v>89</v>
      </c>
      <c r="C1403" s="82" t="s">
        <v>23</v>
      </c>
      <c r="D1403" s="82" t="s">
        <v>23</v>
      </c>
      <c r="E1403" s="82" t="s">
        <v>673</v>
      </c>
      <c r="F1403" s="82" t="s">
        <v>30</v>
      </c>
      <c r="G1403" s="84"/>
      <c r="H1403" s="84"/>
      <c r="I1403" s="84"/>
      <c r="J1403" s="159"/>
      <c r="K1403" s="180"/>
      <c r="L1403" s="180"/>
      <c r="M1403" s="180"/>
      <c r="N1403" s="180"/>
      <c r="O1403" s="180"/>
      <c r="P1403" s="180"/>
      <c r="Q1403" s="180"/>
      <c r="R1403" s="180"/>
    </row>
    <row r="1404" spans="1:18" s="18" customFormat="1" ht="56.25" hidden="1" customHeight="1" x14ac:dyDescent="0.2">
      <c r="A1404" s="121" t="s">
        <v>676</v>
      </c>
      <c r="B1404" s="82" t="s">
        <v>89</v>
      </c>
      <c r="C1404" s="82" t="s">
        <v>23</v>
      </c>
      <c r="D1404" s="82" t="s">
        <v>23</v>
      </c>
      <c r="E1404" s="82" t="s">
        <v>675</v>
      </c>
      <c r="F1404" s="82"/>
      <c r="G1404" s="84">
        <f>G1405+G1407</f>
        <v>0</v>
      </c>
      <c r="H1404" s="84">
        <f>H1405+H1407</f>
        <v>0</v>
      </c>
      <c r="I1404" s="84">
        <f>I1405+I1407</f>
        <v>0</v>
      </c>
      <c r="J1404" s="159"/>
      <c r="K1404" s="180"/>
      <c r="L1404" s="180"/>
      <c r="M1404" s="180"/>
      <c r="N1404" s="180"/>
      <c r="O1404" s="180"/>
      <c r="P1404" s="180"/>
      <c r="Q1404" s="180"/>
      <c r="R1404" s="180"/>
    </row>
    <row r="1405" spans="1:18" s="18" customFormat="1" ht="25.5" hidden="1" x14ac:dyDescent="0.2">
      <c r="A1405" s="80" t="s">
        <v>33</v>
      </c>
      <c r="B1405" s="82" t="s">
        <v>89</v>
      </c>
      <c r="C1405" s="82" t="s">
        <v>23</v>
      </c>
      <c r="D1405" s="82" t="s">
        <v>23</v>
      </c>
      <c r="E1405" s="82" t="s">
        <v>121</v>
      </c>
      <c r="F1405" s="82" t="s">
        <v>34</v>
      </c>
      <c r="G1405" s="84">
        <f>G1406</f>
        <v>0</v>
      </c>
      <c r="H1405" s="84">
        <f>H1406</f>
        <v>0</v>
      </c>
      <c r="I1405" s="84">
        <f>I1406</f>
        <v>0</v>
      </c>
      <c r="J1405" s="159"/>
      <c r="K1405" s="180"/>
      <c r="L1405" s="180"/>
      <c r="M1405" s="180"/>
      <c r="N1405" s="180"/>
      <c r="O1405" s="180"/>
      <c r="P1405" s="180"/>
      <c r="Q1405" s="180"/>
      <c r="R1405" s="180"/>
    </row>
    <row r="1406" spans="1:18" s="18" customFormat="1" ht="25.5" hidden="1" x14ac:dyDescent="0.2">
      <c r="A1406" s="80" t="s">
        <v>35</v>
      </c>
      <c r="B1406" s="82" t="s">
        <v>89</v>
      </c>
      <c r="C1406" s="82" t="s">
        <v>23</v>
      </c>
      <c r="D1406" s="82" t="s">
        <v>23</v>
      </c>
      <c r="E1406" s="82" t="s">
        <v>121</v>
      </c>
      <c r="F1406" s="82" t="s">
        <v>36</v>
      </c>
      <c r="G1406" s="84"/>
      <c r="H1406" s="84"/>
      <c r="I1406" s="84"/>
      <c r="J1406" s="159"/>
      <c r="K1406" s="180"/>
      <c r="L1406" s="180"/>
      <c r="M1406" s="180"/>
      <c r="N1406" s="180"/>
      <c r="O1406" s="180"/>
      <c r="P1406" s="180"/>
      <c r="Q1406" s="180"/>
      <c r="R1406" s="180"/>
    </row>
    <row r="1407" spans="1:18" s="18" customFormat="1" hidden="1" x14ac:dyDescent="0.2">
      <c r="A1407" s="80" t="s">
        <v>60</v>
      </c>
      <c r="B1407" s="82" t="s">
        <v>89</v>
      </c>
      <c r="C1407" s="82" t="s">
        <v>23</v>
      </c>
      <c r="D1407" s="82" t="s">
        <v>23</v>
      </c>
      <c r="E1407" s="82" t="s">
        <v>675</v>
      </c>
      <c r="F1407" s="82" t="s">
        <v>61</v>
      </c>
      <c r="G1407" s="84">
        <f>G1408</f>
        <v>0</v>
      </c>
      <c r="H1407" s="84">
        <f>H1408</f>
        <v>0</v>
      </c>
      <c r="I1407" s="84">
        <f>I1408</f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t="13.5" hidden="1" customHeight="1" x14ac:dyDescent="0.2">
      <c r="A1408" s="80" t="s">
        <v>162</v>
      </c>
      <c r="B1408" s="82" t="s">
        <v>89</v>
      </c>
      <c r="C1408" s="82" t="s">
        <v>23</v>
      </c>
      <c r="D1408" s="82" t="s">
        <v>23</v>
      </c>
      <c r="E1408" s="82" t="s">
        <v>675</v>
      </c>
      <c r="F1408" s="82" t="s">
        <v>163</v>
      </c>
      <c r="G1408" s="84">
        <f>572400-572400</f>
        <v>0</v>
      </c>
      <c r="H1408" s="84"/>
      <c r="I1408" s="84"/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3" customFormat="1" ht="63.75" hidden="1" x14ac:dyDescent="0.2">
      <c r="A1409" s="80" t="s">
        <v>1120</v>
      </c>
      <c r="B1409" s="133">
        <v>774</v>
      </c>
      <c r="C1409" s="82" t="s">
        <v>23</v>
      </c>
      <c r="D1409" s="82" t="s">
        <v>23</v>
      </c>
      <c r="E1409" s="82" t="s">
        <v>1122</v>
      </c>
      <c r="F1409" s="82"/>
      <c r="G1409" s="84">
        <f t="shared" ref="G1409:I1410" si="345">G1410</f>
        <v>0</v>
      </c>
      <c r="H1409" s="84">
        <f t="shared" si="345"/>
        <v>0</v>
      </c>
      <c r="I1409" s="84">
        <f t="shared" si="345"/>
        <v>0</v>
      </c>
      <c r="J1409" s="159"/>
      <c r="K1409" s="179"/>
      <c r="L1409" s="179"/>
      <c r="M1409" s="179"/>
      <c r="N1409" s="179"/>
      <c r="O1409" s="179"/>
      <c r="P1409" s="179"/>
      <c r="Q1409" s="179"/>
      <c r="R1409" s="179"/>
    </row>
    <row r="1410" spans="1:18" s="3" customFormat="1" ht="25.5" hidden="1" x14ac:dyDescent="0.2">
      <c r="A1410" s="80" t="s">
        <v>27</v>
      </c>
      <c r="B1410" s="133">
        <v>774</v>
      </c>
      <c r="C1410" s="82" t="s">
        <v>23</v>
      </c>
      <c r="D1410" s="82" t="s">
        <v>23</v>
      </c>
      <c r="E1410" s="82" t="s">
        <v>1122</v>
      </c>
      <c r="F1410" s="82" t="s">
        <v>28</v>
      </c>
      <c r="G1410" s="84">
        <f t="shared" si="345"/>
        <v>0</v>
      </c>
      <c r="H1410" s="84">
        <f t="shared" si="345"/>
        <v>0</v>
      </c>
      <c r="I1410" s="84">
        <f t="shared" si="345"/>
        <v>0</v>
      </c>
      <c r="J1410" s="159"/>
      <c r="K1410" s="179"/>
      <c r="L1410" s="179"/>
      <c r="M1410" s="179"/>
      <c r="N1410" s="179"/>
      <c r="O1410" s="179"/>
      <c r="P1410" s="179"/>
      <c r="Q1410" s="179"/>
      <c r="R1410" s="179"/>
    </row>
    <row r="1411" spans="1:18" s="3" customFormat="1" hidden="1" x14ac:dyDescent="0.2">
      <c r="A1411" s="80" t="s">
        <v>29</v>
      </c>
      <c r="B1411" s="133">
        <v>774</v>
      </c>
      <c r="C1411" s="82" t="s">
        <v>23</v>
      </c>
      <c r="D1411" s="82" t="s">
        <v>23</v>
      </c>
      <c r="E1411" s="82" t="s">
        <v>1122</v>
      </c>
      <c r="F1411" s="82" t="s">
        <v>30</v>
      </c>
      <c r="G1411" s="84">
        <f>1000000-1000000</f>
        <v>0</v>
      </c>
      <c r="H1411" s="84">
        <v>0</v>
      </c>
      <c r="I1411" s="84">
        <v>0</v>
      </c>
      <c r="J1411" s="159"/>
      <c r="K1411" s="179"/>
      <c r="L1411" s="179"/>
      <c r="M1411" s="179"/>
      <c r="N1411" s="179"/>
      <c r="O1411" s="179"/>
      <c r="P1411" s="179"/>
      <c r="Q1411" s="179"/>
      <c r="R1411" s="179"/>
    </row>
    <row r="1412" spans="1:18" s="3" customFormat="1" ht="51" hidden="1" x14ac:dyDescent="0.2">
      <c r="A1412" s="80" t="s">
        <v>382</v>
      </c>
      <c r="B1412" s="133">
        <v>774</v>
      </c>
      <c r="C1412" s="82" t="s">
        <v>23</v>
      </c>
      <c r="D1412" s="82" t="s">
        <v>23</v>
      </c>
      <c r="E1412" s="82" t="s">
        <v>381</v>
      </c>
      <c r="F1412" s="82"/>
      <c r="G1412" s="84">
        <f t="shared" ref="G1412:I1413" si="346">G1413</f>
        <v>0</v>
      </c>
      <c r="H1412" s="84">
        <f t="shared" si="346"/>
        <v>0</v>
      </c>
      <c r="I1412" s="84">
        <f t="shared" si="346"/>
        <v>0</v>
      </c>
      <c r="J1412" s="159"/>
      <c r="K1412" s="179"/>
      <c r="L1412" s="179"/>
      <c r="M1412" s="179"/>
      <c r="N1412" s="179"/>
      <c r="O1412" s="179"/>
      <c r="P1412" s="179"/>
      <c r="Q1412" s="179"/>
      <c r="R1412" s="179"/>
    </row>
    <row r="1413" spans="1:18" s="3" customFormat="1" ht="25.5" hidden="1" x14ac:dyDescent="0.2">
      <c r="A1413" s="80" t="s">
        <v>27</v>
      </c>
      <c r="B1413" s="133">
        <v>774</v>
      </c>
      <c r="C1413" s="82" t="s">
        <v>23</v>
      </c>
      <c r="D1413" s="82" t="s">
        <v>23</v>
      </c>
      <c r="E1413" s="82" t="s">
        <v>381</v>
      </c>
      <c r="F1413" s="82" t="s">
        <v>28</v>
      </c>
      <c r="G1413" s="84">
        <f t="shared" si="346"/>
        <v>0</v>
      </c>
      <c r="H1413" s="84">
        <f t="shared" si="346"/>
        <v>0</v>
      </c>
      <c r="I1413" s="84">
        <f t="shared" si="346"/>
        <v>0</v>
      </c>
      <c r="J1413" s="159"/>
      <c r="K1413" s="179"/>
      <c r="L1413" s="179"/>
      <c r="M1413" s="179"/>
      <c r="N1413" s="179"/>
      <c r="O1413" s="179"/>
      <c r="P1413" s="179"/>
      <c r="Q1413" s="179"/>
      <c r="R1413" s="179"/>
    </row>
    <row r="1414" spans="1:18" s="3" customFormat="1" hidden="1" x14ac:dyDescent="0.2">
      <c r="A1414" s="80" t="s">
        <v>29</v>
      </c>
      <c r="B1414" s="133">
        <v>774</v>
      </c>
      <c r="C1414" s="82" t="s">
        <v>23</v>
      </c>
      <c r="D1414" s="82" t="s">
        <v>23</v>
      </c>
      <c r="E1414" s="82" t="s">
        <v>381</v>
      </c>
      <c r="F1414" s="82" t="s">
        <v>30</v>
      </c>
      <c r="G1414" s="84"/>
      <c r="H1414" s="84"/>
      <c r="I1414" s="84"/>
      <c r="J1414" s="159"/>
      <c r="K1414" s="179"/>
      <c r="L1414" s="179"/>
      <c r="M1414" s="179"/>
      <c r="N1414" s="179"/>
      <c r="O1414" s="179"/>
      <c r="P1414" s="179"/>
      <c r="Q1414" s="179"/>
      <c r="R1414" s="179"/>
    </row>
    <row r="1415" spans="1:18" s="18" customFormat="1" ht="61.5" hidden="1" customHeight="1" x14ac:dyDescent="0.2">
      <c r="A1415" s="121" t="s">
        <v>814</v>
      </c>
      <c r="B1415" s="82" t="s">
        <v>89</v>
      </c>
      <c r="C1415" s="82" t="s">
        <v>23</v>
      </c>
      <c r="D1415" s="82" t="s">
        <v>23</v>
      </c>
      <c r="E1415" s="82" t="s">
        <v>813</v>
      </c>
      <c r="F1415" s="82"/>
      <c r="G1415" s="84">
        <f>G1416</f>
        <v>0</v>
      </c>
      <c r="H1415" s="84">
        <f t="shared" ref="H1415:I1415" si="347">H1416</f>
        <v>0</v>
      </c>
      <c r="I1415" s="84">
        <f t="shared" si="347"/>
        <v>0</v>
      </c>
      <c r="J1415" s="159"/>
      <c r="K1415" s="180"/>
      <c r="L1415" s="180"/>
      <c r="M1415" s="180"/>
      <c r="N1415" s="180"/>
      <c r="O1415" s="180"/>
      <c r="P1415" s="180"/>
      <c r="Q1415" s="180"/>
      <c r="R1415" s="180"/>
    </row>
    <row r="1416" spans="1:18" s="18" customFormat="1" hidden="1" x14ac:dyDescent="0.2">
      <c r="A1416" s="80" t="s">
        <v>60</v>
      </c>
      <c r="B1416" s="82" t="s">
        <v>89</v>
      </c>
      <c r="C1416" s="82" t="s">
        <v>23</v>
      </c>
      <c r="D1416" s="82" t="s">
        <v>23</v>
      </c>
      <c r="E1416" s="82" t="s">
        <v>813</v>
      </c>
      <c r="F1416" s="82" t="s">
        <v>61</v>
      </c>
      <c r="G1416" s="84">
        <f>G1417</f>
        <v>0</v>
      </c>
      <c r="H1416" s="84">
        <f>H1417</f>
        <v>0</v>
      </c>
      <c r="I1416" s="84">
        <f>I1417</f>
        <v>0</v>
      </c>
      <c r="J1416" s="159"/>
      <c r="K1416" s="180"/>
      <c r="L1416" s="180"/>
      <c r="M1416" s="180"/>
      <c r="N1416" s="180"/>
      <c r="O1416" s="180"/>
      <c r="P1416" s="180"/>
      <c r="Q1416" s="180"/>
      <c r="R1416" s="180"/>
    </row>
    <row r="1417" spans="1:18" s="18" customFormat="1" hidden="1" x14ac:dyDescent="0.2">
      <c r="A1417" s="80" t="s">
        <v>162</v>
      </c>
      <c r="B1417" s="82" t="s">
        <v>89</v>
      </c>
      <c r="C1417" s="82" t="s">
        <v>23</v>
      </c>
      <c r="D1417" s="82" t="s">
        <v>23</v>
      </c>
      <c r="E1417" s="82" t="s">
        <v>813</v>
      </c>
      <c r="F1417" s="82" t="s">
        <v>163</v>
      </c>
      <c r="G1417" s="84">
        <f>3000000-3000000</f>
        <v>0</v>
      </c>
      <c r="H1417" s="84">
        <v>0</v>
      </c>
      <c r="I1417" s="84">
        <v>0</v>
      </c>
      <c r="J1417" s="159"/>
      <c r="K1417" s="180"/>
      <c r="L1417" s="180"/>
      <c r="M1417" s="180"/>
      <c r="N1417" s="180"/>
      <c r="O1417" s="180"/>
      <c r="P1417" s="180"/>
      <c r="Q1417" s="180"/>
      <c r="R1417" s="180"/>
    </row>
    <row r="1418" spans="1:18" s="18" customFormat="1" ht="25.5" hidden="1" x14ac:dyDescent="0.2">
      <c r="A1418" s="80" t="s">
        <v>420</v>
      </c>
      <c r="B1418" s="82" t="s">
        <v>89</v>
      </c>
      <c r="C1418" s="82" t="s">
        <v>23</v>
      </c>
      <c r="D1418" s="82" t="s">
        <v>23</v>
      </c>
      <c r="E1418" s="82" t="s">
        <v>179</v>
      </c>
      <c r="F1418" s="82"/>
      <c r="G1418" s="84">
        <f>G1419</f>
        <v>0</v>
      </c>
      <c r="H1418" s="84">
        <f>H1419</f>
        <v>0</v>
      </c>
      <c r="I1418" s="84">
        <f>I1419</f>
        <v>0</v>
      </c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 x14ac:dyDescent="0.2">
      <c r="A1419" s="80" t="s">
        <v>309</v>
      </c>
      <c r="B1419" s="82" t="s">
        <v>89</v>
      </c>
      <c r="C1419" s="82" t="s">
        <v>23</v>
      </c>
      <c r="D1419" s="82" t="s">
        <v>23</v>
      </c>
      <c r="E1419" s="82" t="s">
        <v>180</v>
      </c>
      <c r="F1419" s="82"/>
      <c r="G1419" s="84">
        <f>G1420</f>
        <v>0</v>
      </c>
      <c r="H1419" s="84">
        <f t="shared" ref="H1419:I1420" si="348">H1420</f>
        <v>0</v>
      </c>
      <c r="I1419" s="84">
        <f t="shared" si="348"/>
        <v>0</v>
      </c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t="25.5" hidden="1" x14ac:dyDescent="0.2">
      <c r="A1420" s="80" t="s">
        <v>27</v>
      </c>
      <c r="B1420" s="82" t="s">
        <v>89</v>
      </c>
      <c r="C1420" s="82" t="s">
        <v>23</v>
      </c>
      <c r="D1420" s="82" t="s">
        <v>23</v>
      </c>
      <c r="E1420" s="82" t="s">
        <v>180</v>
      </c>
      <c r="F1420" s="82" t="s">
        <v>28</v>
      </c>
      <c r="G1420" s="84">
        <f>G1421</f>
        <v>0</v>
      </c>
      <c r="H1420" s="84">
        <f t="shared" si="348"/>
        <v>0</v>
      </c>
      <c r="I1420" s="84">
        <f t="shared" si="348"/>
        <v>0</v>
      </c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idden="1" x14ac:dyDescent="0.2">
      <c r="A1421" s="80" t="s">
        <v>29</v>
      </c>
      <c r="B1421" s="82" t="s">
        <v>89</v>
      </c>
      <c r="C1421" s="82" t="s">
        <v>23</v>
      </c>
      <c r="D1421" s="82" t="s">
        <v>23</v>
      </c>
      <c r="E1421" s="82" t="s">
        <v>180</v>
      </c>
      <c r="F1421" s="82" t="s">
        <v>30</v>
      </c>
      <c r="G1421" s="84">
        <f>50000-50000</f>
        <v>0</v>
      </c>
      <c r="H1421" s="84"/>
      <c r="I1421" s="84"/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s="18" customFormat="1" ht="91.5" customHeight="1" x14ac:dyDescent="0.2">
      <c r="A1422" s="121" t="s">
        <v>1562</v>
      </c>
      <c r="B1422" s="82" t="s">
        <v>89</v>
      </c>
      <c r="C1422" s="82" t="s">
        <v>23</v>
      </c>
      <c r="D1422" s="82" t="s">
        <v>23</v>
      </c>
      <c r="E1422" s="82" t="s">
        <v>1560</v>
      </c>
      <c r="F1422" s="82"/>
      <c r="G1422" s="84">
        <f>G1423</f>
        <v>385561.17</v>
      </c>
      <c r="H1422" s="84"/>
      <c r="I1422" s="84"/>
      <c r="J1422" s="159"/>
      <c r="K1422" s="180"/>
      <c r="L1422" s="180"/>
      <c r="M1422" s="180"/>
      <c r="N1422" s="180"/>
      <c r="O1422" s="180"/>
      <c r="P1422" s="180"/>
      <c r="Q1422" s="180"/>
      <c r="R1422" s="180"/>
    </row>
    <row r="1423" spans="1:18" s="18" customFormat="1" ht="25.5" x14ac:dyDescent="0.2">
      <c r="A1423" s="80" t="s">
        <v>27</v>
      </c>
      <c r="B1423" s="82" t="s">
        <v>89</v>
      </c>
      <c r="C1423" s="82" t="s">
        <v>23</v>
      </c>
      <c r="D1423" s="82" t="s">
        <v>23</v>
      </c>
      <c r="E1423" s="82" t="s">
        <v>1560</v>
      </c>
      <c r="F1423" s="82" t="s">
        <v>28</v>
      </c>
      <c r="G1423" s="84">
        <f>G1424</f>
        <v>385561.17</v>
      </c>
      <c r="H1423" s="84">
        <f>H1424</f>
        <v>0</v>
      </c>
      <c r="I1423" s="84">
        <f>I1424</f>
        <v>0</v>
      </c>
      <c r="J1423" s="159"/>
      <c r="K1423" s="180"/>
      <c r="L1423" s="180"/>
      <c r="M1423" s="180"/>
      <c r="N1423" s="180"/>
      <c r="O1423" s="180"/>
      <c r="P1423" s="180"/>
      <c r="Q1423" s="180"/>
      <c r="R1423" s="180"/>
    </row>
    <row r="1424" spans="1:18" s="18" customFormat="1" x14ac:dyDescent="0.2">
      <c r="A1424" s="80" t="s">
        <v>29</v>
      </c>
      <c r="B1424" s="82" t="s">
        <v>89</v>
      </c>
      <c r="C1424" s="82" t="s">
        <v>23</v>
      </c>
      <c r="D1424" s="82" t="s">
        <v>23</v>
      </c>
      <c r="E1424" s="82" t="s">
        <v>1560</v>
      </c>
      <c r="F1424" s="82" t="s">
        <v>30</v>
      </c>
      <c r="G1424" s="70">
        <v>385561.17</v>
      </c>
      <c r="H1424" s="84"/>
      <c r="I1424" s="84"/>
      <c r="J1424" s="159"/>
      <c r="K1424" s="180"/>
      <c r="L1424" s="180"/>
      <c r="M1424" s="180"/>
      <c r="N1424" s="180"/>
      <c r="O1424" s="180"/>
      <c r="P1424" s="180"/>
      <c r="Q1424" s="180"/>
      <c r="R1424" s="180"/>
    </row>
    <row r="1425" spans="1:18" x14ac:dyDescent="0.2">
      <c r="A1425" s="80" t="s">
        <v>108</v>
      </c>
      <c r="B1425" s="82" t="s">
        <v>89</v>
      </c>
      <c r="C1425" s="82" t="s">
        <v>23</v>
      </c>
      <c r="D1425" s="82" t="s">
        <v>109</v>
      </c>
      <c r="E1425" s="82"/>
      <c r="F1425" s="82"/>
      <c r="G1425" s="84">
        <f>G1427</f>
        <v>20630925.439999998</v>
      </c>
      <c r="H1425" s="84">
        <f t="shared" ref="H1425:I1425" si="349">H1427</f>
        <v>20805875.629999999</v>
      </c>
      <c r="I1425" s="84">
        <f t="shared" si="349"/>
        <v>20867944.640000001</v>
      </c>
      <c r="J1425" s="159"/>
    </row>
    <row r="1426" spans="1:18" ht="51" hidden="1" x14ac:dyDescent="0.2">
      <c r="A1426" s="121" t="s">
        <v>110</v>
      </c>
      <c r="B1426" s="82" t="s">
        <v>89</v>
      </c>
      <c r="C1426" s="82" t="s">
        <v>23</v>
      </c>
      <c r="D1426" s="82" t="s">
        <v>109</v>
      </c>
      <c r="E1426" s="82"/>
      <c r="F1426" s="82"/>
      <c r="G1426" s="84"/>
      <c r="H1426" s="84"/>
      <c r="I1426" s="84"/>
      <c r="J1426" s="159"/>
    </row>
    <row r="1427" spans="1:18" ht="33.75" customHeight="1" x14ac:dyDescent="0.2">
      <c r="A1427" s="16" t="s">
        <v>1027</v>
      </c>
      <c r="B1427" s="82" t="s">
        <v>89</v>
      </c>
      <c r="C1427" s="82" t="s">
        <v>23</v>
      </c>
      <c r="D1427" s="82" t="s">
        <v>109</v>
      </c>
      <c r="E1427" s="82" t="s">
        <v>171</v>
      </c>
      <c r="F1427" s="82"/>
      <c r="G1427" s="84">
        <f>G1448+G1463+G1467+G1432</f>
        <v>20630925.439999998</v>
      </c>
      <c r="H1427" s="84">
        <f>H1448+H1463+H1467+H1432</f>
        <v>20805875.629999999</v>
      </c>
      <c r="I1427" s="84">
        <f>I1448+I1463+I1467+I1432</f>
        <v>20867944.640000001</v>
      </c>
      <c r="J1427" s="159"/>
    </row>
    <row r="1428" spans="1:18" ht="30.75" hidden="1" customHeight="1" x14ac:dyDescent="0.2">
      <c r="A1428" s="80"/>
      <c r="B1428" s="82"/>
      <c r="C1428" s="82"/>
      <c r="D1428" s="82"/>
      <c r="E1428" s="82"/>
      <c r="F1428" s="82"/>
      <c r="G1428" s="84"/>
      <c r="H1428" s="84"/>
      <c r="I1428" s="84"/>
      <c r="J1428" s="159"/>
    </row>
    <row r="1429" spans="1:18" s="18" customFormat="1" hidden="1" x14ac:dyDescent="0.2">
      <c r="A1429" s="128"/>
      <c r="B1429" s="82"/>
      <c r="C1429" s="82"/>
      <c r="D1429" s="82"/>
      <c r="E1429" s="82"/>
      <c r="F1429" s="82"/>
      <c r="G1429" s="84"/>
      <c r="H1429" s="84"/>
      <c r="I1429" s="84"/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 hidden="1" x14ac:dyDescent="0.2">
      <c r="A1430" s="80"/>
      <c r="B1430" s="82"/>
      <c r="C1430" s="82"/>
      <c r="D1430" s="82"/>
      <c r="E1430" s="82"/>
      <c r="F1430" s="82"/>
      <c r="G1430" s="84"/>
      <c r="H1430" s="84"/>
      <c r="I1430" s="84"/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s="18" customFormat="1" hidden="1" x14ac:dyDescent="0.2">
      <c r="A1431" s="80"/>
      <c r="B1431" s="82"/>
      <c r="C1431" s="82"/>
      <c r="D1431" s="82"/>
      <c r="E1431" s="82"/>
      <c r="F1431" s="82"/>
      <c r="G1431" s="84"/>
      <c r="H1431" s="84"/>
      <c r="I1431" s="84"/>
      <c r="J1431" s="159"/>
      <c r="K1431" s="180"/>
      <c r="L1431" s="180"/>
      <c r="M1431" s="180"/>
      <c r="N1431" s="180"/>
      <c r="O1431" s="180"/>
      <c r="P1431" s="180"/>
      <c r="Q1431" s="180"/>
      <c r="R1431" s="180"/>
    </row>
    <row r="1432" spans="1:18" s="18" customFormat="1" ht="45.75" customHeight="1" x14ac:dyDescent="0.2">
      <c r="A1432" s="80" t="s">
        <v>1058</v>
      </c>
      <c r="B1432" s="82" t="s">
        <v>89</v>
      </c>
      <c r="C1432" s="82" t="s">
        <v>23</v>
      </c>
      <c r="D1432" s="82" t="s">
        <v>109</v>
      </c>
      <c r="E1432" s="82" t="s">
        <v>197</v>
      </c>
      <c r="F1432" s="82"/>
      <c r="G1432" s="84">
        <f>G1433+G1442+G1436+G1445+G1439</f>
        <v>232642.4</v>
      </c>
      <c r="H1432" s="84">
        <f t="shared" ref="H1432:I1432" si="350">H1433+H1442+H1436+H1445+H1439</f>
        <v>231592.59000000003</v>
      </c>
      <c r="I1432" s="84">
        <f t="shared" si="350"/>
        <v>293661.60000000003</v>
      </c>
      <c r="J1432" s="159"/>
      <c r="K1432" s="180"/>
      <c r="L1432" s="180"/>
      <c r="M1432" s="180"/>
      <c r="N1432" s="180"/>
      <c r="O1432" s="180"/>
      <c r="P1432" s="180"/>
      <c r="Q1432" s="180"/>
      <c r="R1432" s="180"/>
    </row>
    <row r="1433" spans="1:18" ht="33" customHeight="1" x14ac:dyDescent="0.2">
      <c r="A1433" s="80" t="s">
        <v>866</v>
      </c>
      <c r="B1433" s="82" t="s">
        <v>89</v>
      </c>
      <c r="C1433" s="82" t="s">
        <v>23</v>
      </c>
      <c r="D1433" s="82" t="s">
        <v>109</v>
      </c>
      <c r="E1433" s="82" t="s">
        <v>844</v>
      </c>
      <c r="F1433" s="82"/>
      <c r="G1433" s="84">
        <f>G1434</f>
        <v>120000</v>
      </c>
      <c r="H1433" s="84">
        <f t="shared" ref="H1433:I1434" si="351">H1434</f>
        <v>120000</v>
      </c>
      <c r="I1433" s="84">
        <f t="shared" si="351"/>
        <v>120000</v>
      </c>
      <c r="J1433" s="159"/>
    </row>
    <row r="1434" spans="1:18" ht="24.75" customHeight="1" x14ac:dyDescent="0.2">
      <c r="A1434" s="80" t="s">
        <v>33</v>
      </c>
      <c r="B1434" s="82" t="s">
        <v>89</v>
      </c>
      <c r="C1434" s="82" t="s">
        <v>23</v>
      </c>
      <c r="D1434" s="82" t="s">
        <v>109</v>
      </c>
      <c r="E1434" s="82" t="s">
        <v>844</v>
      </c>
      <c r="F1434" s="82" t="s">
        <v>34</v>
      </c>
      <c r="G1434" s="84">
        <f>G1435</f>
        <v>120000</v>
      </c>
      <c r="H1434" s="84">
        <f t="shared" si="351"/>
        <v>120000</v>
      </c>
      <c r="I1434" s="84">
        <f t="shared" si="351"/>
        <v>120000</v>
      </c>
      <c r="J1434" s="159"/>
    </row>
    <row r="1435" spans="1:18" ht="36.75" customHeight="1" x14ac:dyDescent="0.2">
      <c r="A1435" s="80" t="s">
        <v>35</v>
      </c>
      <c r="B1435" s="82" t="s">
        <v>89</v>
      </c>
      <c r="C1435" s="82" t="s">
        <v>23</v>
      </c>
      <c r="D1435" s="82" t="s">
        <v>109</v>
      </c>
      <c r="E1435" s="82" t="s">
        <v>844</v>
      </c>
      <c r="F1435" s="82" t="s">
        <v>36</v>
      </c>
      <c r="G1435" s="70">
        <v>120000</v>
      </c>
      <c r="H1435" s="84">
        <v>120000</v>
      </c>
      <c r="I1435" s="84">
        <v>120000</v>
      </c>
      <c r="J1435" s="159"/>
    </row>
    <row r="1436" spans="1:18" s="18" customFormat="1" ht="57.75" hidden="1" customHeight="1" x14ac:dyDescent="0.2">
      <c r="A1436" s="249" t="s">
        <v>896</v>
      </c>
      <c r="B1436" s="82" t="s">
        <v>89</v>
      </c>
      <c r="C1436" s="82" t="s">
        <v>23</v>
      </c>
      <c r="D1436" s="82" t="s">
        <v>109</v>
      </c>
      <c r="E1436" s="82" t="s">
        <v>895</v>
      </c>
      <c r="F1436" s="82"/>
      <c r="G1436" s="70">
        <f t="shared" ref="G1436:I1437" si="352">G1437</f>
        <v>0</v>
      </c>
      <c r="H1436" s="84">
        <f t="shared" si="352"/>
        <v>0</v>
      </c>
      <c r="I1436" s="84">
        <f t="shared" si="352"/>
        <v>0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s="18" customFormat="1" hidden="1" x14ac:dyDescent="0.2">
      <c r="A1437" s="80" t="s">
        <v>133</v>
      </c>
      <c r="B1437" s="82" t="s">
        <v>89</v>
      </c>
      <c r="C1437" s="82" t="s">
        <v>23</v>
      </c>
      <c r="D1437" s="82" t="s">
        <v>109</v>
      </c>
      <c r="E1437" s="82" t="s">
        <v>895</v>
      </c>
      <c r="F1437" s="82" t="s">
        <v>134</v>
      </c>
      <c r="G1437" s="70">
        <f t="shared" si="352"/>
        <v>0</v>
      </c>
      <c r="H1437" s="84">
        <f t="shared" si="352"/>
        <v>0</v>
      </c>
      <c r="I1437" s="84">
        <f t="shared" si="352"/>
        <v>0</v>
      </c>
      <c r="J1437" s="159"/>
      <c r="K1437" s="180"/>
      <c r="L1437" s="180"/>
      <c r="M1437" s="180"/>
      <c r="N1437" s="180"/>
      <c r="O1437" s="180"/>
      <c r="P1437" s="180"/>
      <c r="Q1437" s="180"/>
      <c r="R1437" s="180"/>
    </row>
    <row r="1438" spans="1:18" s="18" customFormat="1" hidden="1" x14ac:dyDescent="0.2">
      <c r="A1438" s="80" t="s">
        <v>815</v>
      </c>
      <c r="B1438" s="82" t="s">
        <v>89</v>
      </c>
      <c r="C1438" s="82" t="s">
        <v>23</v>
      </c>
      <c r="D1438" s="82" t="s">
        <v>109</v>
      </c>
      <c r="E1438" s="82" t="s">
        <v>895</v>
      </c>
      <c r="F1438" s="82" t="s">
        <v>812</v>
      </c>
      <c r="G1438" s="70"/>
      <c r="H1438" s="84"/>
      <c r="I1438" s="84"/>
      <c r="J1438" s="159"/>
      <c r="K1438" s="180"/>
      <c r="L1438" s="180"/>
      <c r="M1438" s="180"/>
      <c r="N1438" s="180"/>
      <c r="O1438" s="180"/>
      <c r="P1438" s="180"/>
      <c r="Q1438" s="180"/>
      <c r="R1438" s="180"/>
    </row>
    <row r="1439" spans="1:18" s="18" customFormat="1" ht="51" x14ac:dyDescent="0.2">
      <c r="A1439" s="249" t="s">
        <v>896</v>
      </c>
      <c r="B1439" s="82" t="s">
        <v>89</v>
      </c>
      <c r="C1439" s="82" t="s">
        <v>23</v>
      </c>
      <c r="D1439" s="82" t="s">
        <v>109</v>
      </c>
      <c r="E1439" s="82" t="s">
        <v>895</v>
      </c>
      <c r="F1439" s="82"/>
      <c r="G1439" s="70">
        <f t="shared" ref="G1439:I1440" si="353">G1440</f>
        <v>20690.400000000001</v>
      </c>
      <c r="H1439" s="84">
        <f t="shared" si="353"/>
        <v>62069.01</v>
      </c>
      <c r="I1439" s="84">
        <f t="shared" si="353"/>
        <v>124138.02</v>
      </c>
      <c r="J1439" s="159"/>
      <c r="K1439" s="180"/>
      <c r="L1439" s="180"/>
      <c r="M1439" s="180"/>
      <c r="N1439" s="180"/>
      <c r="O1439" s="180"/>
      <c r="P1439" s="180"/>
      <c r="Q1439" s="180"/>
      <c r="R1439" s="180"/>
    </row>
    <row r="1440" spans="1:18" s="18" customFormat="1" x14ac:dyDescent="0.2">
      <c r="A1440" s="80" t="s">
        <v>133</v>
      </c>
      <c r="B1440" s="82" t="s">
        <v>89</v>
      </c>
      <c r="C1440" s="82" t="s">
        <v>23</v>
      </c>
      <c r="D1440" s="82" t="s">
        <v>109</v>
      </c>
      <c r="E1440" s="82" t="s">
        <v>895</v>
      </c>
      <c r="F1440" s="82" t="s">
        <v>134</v>
      </c>
      <c r="G1440" s="70">
        <f t="shared" si="353"/>
        <v>20690.400000000001</v>
      </c>
      <c r="H1440" s="84">
        <f t="shared" si="353"/>
        <v>62069.01</v>
      </c>
      <c r="I1440" s="84">
        <f t="shared" si="353"/>
        <v>124138.02</v>
      </c>
      <c r="J1440" s="159"/>
      <c r="K1440" s="180"/>
      <c r="L1440" s="180"/>
      <c r="M1440" s="180"/>
      <c r="N1440" s="180"/>
      <c r="O1440" s="180"/>
      <c r="P1440" s="180"/>
      <c r="Q1440" s="180"/>
      <c r="R1440" s="180"/>
    </row>
    <row r="1441" spans="1:18" s="18" customFormat="1" x14ac:dyDescent="0.2">
      <c r="A1441" s="80" t="s">
        <v>964</v>
      </c>
      <c r="B1441" s="82" t="s">
        <v>89</v>
      </c>
      <c r="C1441" s="82" t="s">
        <v>23</v>
      </c>
      <c r="D1441" s="82" t="s">
        <v>109</v>
      </c>
      <c r="E1441" s="82" t="s">
        <v>895</v>
      </c>
      <c r="F1441" s="82" t="s">
        <v>963</v>
      </c>
      <c r="G1441" s="70">
        <v>20690.400000000001</v>
      </c>
      <c r="H1441" s="84">
        <v>62069.01</v>
      </c>
      <c r="I1441" s="84">
        <v>124138.02</v>
      </c>
      <c r="J1441" s="159"/>
      <c r="K1441" s="180"/>
      <c r="L1441" s="180"/>
      <c r="M1441" s="180"/>
      <c r="N1441" s="180"/>
      <c r="O1441" s="180"/>
      <c r="P1441" s="180"/>
      <c r="Q1441" s="180"/>
      <c r="R1441" s="180"/>
    </row>
    <row r="1442" spans="1:18" s="18" customFormat="1" ht="38.25" x14ac:dyDescent="0.2">
      <c r="A1442" s="249" t="s">
        <v>781</v>
      </c>
      <c r="B1442" s="82" t="s">
        <v>89</v>
      </c>
      <c r="C1442" s="82" t="s">
        <v>23</v>
      </c>
      <c r="D1442" s="82" t="s">
        <v>109</v>
      </c>
      <c r="E1442" s="82" t="s">
        <v>780</v>
      </c>
      <c r="F1442" s="82"/>
      <c r="G1442" s="70">
        <f t="shared" ref="G1442:I1446" si="354">G1443</f>
        <v>91952</v>
      </c>
      <c r="H1442" s="84">
        <f t="shared" si="354"/>
        <v>49523.58</v>
      </c>
      <c r="I1442" s="84">
        <f t="shared" si="354"/>
        <v>49523.58</v>
      </c>
      <c r="J1442" s="159"/>
      <c r="K1442" s="180"/>
      <c r="L1442" s="180"/>
      <c r="M1442" s="180"/>
      <c r="N1442" s="180"/>
      <c r="O1442" s="180"/>
      <c r="P1442" s="180"/>
      <c r="Q1442" s="180"/>
      <c r="R1442" s="180"/>
    </row>
    <row r="1443" spans="1:18" s="18" customFormat="1" x14ac:dyDescent="0.2">
      <c r="A1443" s="80" t="s">
        <v>133</v>
      </c>
      <c r="B1443" s="82" t="s">
        <v>89</v>
      </c>
      <c r="C1443" s="82" t="s">
        <v>23</v>
      </c>
      <c r="D1443" s="82" t="s">
        <v>109</v>
      </c>
      <c r="E1443" s="82" t="s">
        <v>780</v>
      </c>
      <c r="F1443" s="82" t="s">
        <v>134</v>
      </c>
      <c r="G1443" s="70">
        <f t="shared" si="354"/>
        <v>91952</v>
      </c>
      <c r="H1443" s="84">
        <f t="shared" si="354"/>
        <v>49523.58</v>
      </c>
      <c r="I1443" s="84">
        <f t="shared" si="354"/>
        <v>49523.58</v>
      </c>
      <c r="J1443" s="159"/>
      <c r="K1443" s="180"/>
      <c r="L1443" s="180"/>
      <c r="M1443" s="180"/>
      <c r="N1443" s="180"/>
      <c r="O1443" s="180"/>
      <c r="P1443" s="180"/>
      <c r="Q1443" s="180"/>
      <c r="R1443" s="180"/>
    </row>
    <row r="1444" spans="1:18" s="18" customFormat="1" x14ac:dyDescent="0.2">
      <c r="A1444" s="80" t="s">
        <v>964</v>
      </c>
      <c r="B1444" s="82" t="s">
        <v>89</v>
      </c>
      <c r="C1444" s="82" t="s">
        <v>23</v>
      </c>
      <c r="D1444" s="82" t="s">
        <v>109</v>
      </c>
      <c r="E1444" s="82" t="s">
        <v>780</v>
      </c>
      <c r="F1444" s="82" t="s">
        <v>963</v>
      </c>
      <c r="G1444" s="70">
        <v>91952</v>
      </c>
      <c r="H1444" s="84">
        <v>49523.58</v>
      </c>
      <c r="I1444" s="84">
        <v>49523.58</v>
      </c>
      <c r="J1444" s="159"/>
      <c r="K1444" s="180"/>
      <c r="L1444" s="180"/>
      <c r="M1444" s="180"/>
      <c r="N1444" s="180"/>
      <c r="O1444" s="180"/>
      <c r="P1444" s="180"/>
      <c r="Q1444" s="180"/>
      <c r="R1444" s="180"/>
    </row>
    <row r="1445" spans="1:18" s="18" customFormat="1" ht="44.25" hidden="1" customHeight="1" x14ac:dyDescent="0.2">
      <c r="A1445" s="249" t="s">
        <v>896</v>
      </c>
      <c r="B1445" s="82" t="s">
        <v>89</v>
      </c>
      <c r="C1445" s="82" t="s">
        <v>23</v>
      </c>
      <c r="D1445" s="82" t="s">
        <v>109</v>
      </c>
      <c r="E1445" s="82" t="s">
        <v>895</v>
      </c>
      <c r="F1445" s="82"/>
      <c r="G1445" s="70">
        <f t="shared" si="354"/>
        <v>0</v>
      </c>
      <c r="H1445" s="84">
        <f t="shared" si="354"/>
        <v>0</v>
      </c>
      <c r="I1445" s="84">
        <f t="shared" si="354"/>
        <v>0</v>
      </c>
      <c r="J1445" s="159"/>
      <c r="K1445" s="180"/>
      <c r="L1445" s="180"/>
      <c r="M1445" s="180"/>
      <c r="N1445" s="180"/>
      <c r="O1445" s="180"/>
      <c r="P1445" s="180"/>
      <c r="Q1445" s="180"/>
      <c r="R1445" s="180"/>
    </row>
    <row r="1446" spans="1:18" s="18" customFormat="1" hidden="1" x14ac:dyDescent="0.2">
      <c r="A1446" s="80" t="s">
        <v>133</v>
      </c>
      <c r="B1446" s="82" t="s">
        <v>89</v>
      </c>
      <c r="C1446" s="82" t="s">
        <v>23</v>
      </c>
      <c r="D1446" s="82" t="s">
        <v>109</v>
      </c>
      <c r="E1446" s="82" t="s">
        <v>895</v>
      </c>
      <c r="F1446" s="82" t="s">
        <v>134</v>
      </c>
      <c r="G1446" s="70">
        <f t="shared" si="354"/>
        <v>0</v>
      </c>
      <c r="H1446" s="84">
        <f t="shared" si="354"/>
        <v>0</v>
      </c>
      <c r="I1446" s="84">
        <f t="shared" si="354"/>
        <v>0</v>
      </c>
      <c r="J1446" s="159"/>
      <c r="K1446" s="180"/>
      <c r="L1446" s="180"/>
      <c r="M1446" s="180"/>
      <c r="N1446" s="180"/>
      <c r="O1446" s="180"/>
      <c r="P1446" s="180"/>
      <c r="Q1446" s="180"/>
      <c r="R1446" s="180"/>
    </row>
    <row r="1447" spans="1:18" s="18" customFormat="1" hidden="1" x14ac:dyDescent="0.2">
      <c r="A1447" s="80" t="s">
        <v>964</v>
      </c>
      <c r="B1447" s="82" t="s">
        <v>89</v>
      </c>
      <c r="C1447" s="82" t="s">
        <v>23</v>
      </c>
      <c r="D1447" s="82" t="s">
        <v>109</v>
      </c>
      <c r="E1447" s="82" t="s">
        <v>895</v>
      </c>
      <c r="F1447" s="82" t="s">
        <v>963</v>
      </c>
      <c r="G1447" s="70"/>
      <c r="H1447" s="84"/>
      <c r="I1447" s="84"/>
      <c r="J1447" s="159"/>
      <c r="K1447" s="180"/>
      <c r="L1447" s="180"/>
      <c r="M1447" s="180"/>
      <c r="N1447" s="180"/>
      <c r="O1447" s="180"/>
      <c r="P1447" s="180"/>
      <c r="Q1447" s="180"/>
      <c r="R1447" s="180"/>
    </row>
    <row r="1448" spans="1:18" s="18" customFormat="1" ht="32.25" customHeight="1" x14ac:dyDescent="0.2">
      <c r="A1448" s="80" t="s">
        <v>128</v>
      </c>
      <c r="B1448" s="82" t="s">
        <v>89</v>
      </c>
      <c r="C1448" s="82" t="s">
        <v>23</v>
      </c>
      <c r="D1448" s="82" t="s">
        <v>109</v>
      </c>
      <c r="E1448" s="82" t="s">
        <v>209</v>
      </c>
      <c r="F1448" s="82"/>
      <c r="G1448" s="70">
        <f>G1449</f>
        <v>20398283.039999999</v>
      </c>
      <c r="H1448" s="84">
        <f t="shared" ref="H1448:I1448" si="355">H1449</f>
        <v>20574283.039999999</v>
      </c>
      <c r="I1448" s="84">
        <f t="shared" si="355"/>
        <v>20574283.039999999</v>
      </c>
      <c r="J1448" s="159"/>
      <c r="K1448" s="180"/>
      <c r="L1448" s="180"/>
      <c r="M1448" s="180"/>
      <c r="N1448" s="180"/>
      <c r="O1448" s="180"/>
      <c r="P1448" s="180"/>
      <c r="Q1448" s="180"/>
      <c r="R1448" s="180"/>
    </row>
    <row r="1449" spans="1:18" s="18" customFormat="1" ht="25.5" x14ac:dyDescent="0.2">
      <c r="A1449" s="13" t="s">
        <v>1412</v>
      </c>
      <c r="B1449" s="82" t="s">
        <v>89</v>
      </c>
      <c r="C1449" s="82" t="s">
        <v>23</v>
      </c>
      <c r="D1449" s="82" t="s">
        <v>109</v>
      </c>
      <c r="E1449" s="82" t="s">
        <v>210</v>
      </c>
      <c r="F1449" s="82"/>
      <c r="G1449" s="84">
        <f>G1450+G1452+G1454</f>
        <v>20398283.039999999</v>
      </c>
      <c r="H1449" s="84">
        <f t="shared" ref="H1449:I1449" si="356">H1450+H1452+H1454</f>
        <v>20574283.039999999</v>
      </c>
      <c r="I1449" s="84">
        <f t="shared" si="356"/>
        <v>20574283.039999999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ht="63.75" x14ac:dyDescent="0.2">
      <c r="A1450" s="80" t="s">
        <v>52</v>
      </c>
      <c r="B1450" s="82" t="s">
        <v>89</v>
      </c>
      <c r="C1450" s="82" t="s">
        <v>23</v>
      </c>
      <c r="D1450" s="82" t="s">
        <v>109</v>
      </c>
      <c r="E1450" s="82" t="s">
        <v>210</v>
      </c>
      <c r="F1450" s="82" t="s">
        <v>55</v>
      </c>
      <c r="G1450" s="84">
        <f>G1451</f>
        <v>19872486</v>
      </c>
      <c r="H1450" s="84">
        <f>H1451</f>
        <v>19863486</v>
      </c>
      <c r="I1450" s="84">
        <f>I1451</f>
        <v>19863486</v>
      </c>
      <c r="J1450" s="159"/>
    </row>
    <row r="1451" spans="1:18" ht="25.5" x14ac:dyDescent="0.2">
      <c r="A1451" s="80" t="s">
        <v>53</v>
      </c>
      <c r="B1451" s="82" t="s">
        <v>89</v>
      </c>
      <c r="C1451" s="82" t="s">
        <v>23</v>
      </c>
      <c r="D1451" s="82" t="s">
        <v>109</v>
      </c>
      <c r="E1451" s="82" t="s">
        <v>210</v>
      </c>
      <c r="F1451" s="82" t="s">
        <v>56</v>
      </c>
      <c r="G1451" s="70">
        <v>19872486</v>
      </c>
      <c r="H1451" s="84">
        <v>19863486</v>
      </c>
      <c r="I1451" s="84">
        <v>19863486</v>
      </c>
      <c r="J1451" s="159"/>
    </row>
    <row r="1452" spans="1:18" ht="25.5" x14ac:dyDescent="0.2">
      <c r="A1452" s="80" t="s">
        <v>33</v>
      </c>
      <c r="B1452" s="82" t="s">
        <v>89</v>
      </c>
      <c r="C1452" s="82" t="s">
        <v>23</v>
      </c>
      <c r="D1452" s="82" t="s">
        <v>109</v>
      </c>
      <c r="E1452" s="82" t="s">
        <v>210</v>
      </c>
      <c r="F1452" s="82" t="s">
        <v>34</v>
      </c>
      <c r="G1452" s="70">
        <f>G1453</f>
        <v>525797.04</v>
      </c>
      <c r="H1452" s="84">
        <f>H1453</f>
        <v>710797.04</v>
      </c>
      <c r="I1452" s="84">
        <f>I1453</f>
        <v>710797.04</v>
      </c>
      <c r="J1452" s="159"/>
    </row>
    <row r="1453" spans="1:18" ht="25.5" x14ac:dyDescent="0.2">
      <c r="A1453" s="80" t="s">
        <v>35</v>
      </c>
      <c r="B1453" s="82" t="s">
        <v>89</v>
      </c>
      <c r="C1453" s="82" t="s">
        <v>23</v>
      </c>
      <c r="D1453" s="82" t="s">
        <v>109</v>
      </c>
      <c r="E1453" s="82" t="s">
        <v>210</v>
      </c>
      <c r="F1453" s="82" t="s">
        <v>36</v>
      </c>
      <c r="G1453" s="70">
        <v>525797.04</v>
      </c>
      <c r="H1453" s="70">
        <v>710797.04</v>
      </c>
      <c r="I1453" s="70">
        <v>710797.04</v>
      </c>
      <c r="J1453" s="159"/>
    </row>
    <row r="1454" spans="1:18" hidden="1" x14ac:dyDescent="0.2">
      <c r="A1454" s="80" t="s">
        <v>60</v>
      </c>
      <c r="B1454" s="82" t="s">
        <v>89</v>
      </c>
      <c r="C1454" s="82" t="s">
        <v>23</v>
      </c>
      <c r="D1454" s="82" t="s">
        <v>109</v>
      </c>
      <c r="E1454" s="82" t="s">
        <v>210</v>
      </c>
      <c r="F1454" s="82" t="s">
        <v>61</v>
      </c>
      <c r="G1454" s="27">
        <f>G1456+G1455</f>
        <v>0</v>
      </c>
      <c r="H1454" s="91">
        <f>H1456</f>
        <v>0</v>
      </c>
      <c r="I1454" s="91">
        <f>I1456</f>
        <v>0</v>
      </c>
      <c r="J1454" s="174"/>
    </row>
    <row r="1455" spans="1:18" hidden="1" x14ac:dyDescent="0.2">
      <c r="A1455" s="80" t="s">
        <v>302</v>
      </c>
      <c r="B1455" s="82" t="s">
        <v>89</v>
      </c>
      <c r="C1455" s="82" t="s">
        <v>23</v>
      </c>
      <c r="D1455" s="82" t="s">
        <v>109</v>
      </c>
      <c r="E1455" s="82" t="s">
        <v>210</v>
      </c>
      <c r="F1455" s="82" t="s">
        <v>301</v>
      </c>
      <c r="G1455" s="27"/>
      <c r="H1455" s="91">
        <v>0</v>
      </c>
      <c r="I1455" s="91">
        <v>0</v>
      </c>
      <c r="J1455" s="174"/>
    </row>
    <row r="1456" spans="1:18" hidden="1" x14ac:dyDescent="0.2">
      <c r="A1456" s="80" t="s">
        <v>62</v>
      </c>
      <c r="B1456" s="82" t="s">
        <v>89</v>
      </c>
      <c r="C1456" s="82" t="s">
        <v>23</v>
      </c>
      <c r="D1456" s="82" t="s">
        <v>109</v>
      </c>
      <c r="E1456" s="82" t="s">
        <v>210</v>
      </c>
      <c r="F1456" s="82" t="s">
        <v>63</v>
      </c>
      <c r="G1456" s="27"/>
      <c r="H1456" s="91">
        <v>0</v>
      </c>
      <c r="I1456" s="91">
        <v>0</v>
      </c>
      <c r="J1456" s="174"/>
    </row>
    <row r="1457" spans="1:18" ht="19.5" hidden="1" customHeight="1" x14ac:dyDescent="0.2">
      <c r="A1457" s="80" t="s">
        <v>154</v>
      </c>
      <c r="B1457" s="82" t="s">
        <v>89</v>
      </c>
      <c r="C1457" s="82" t="s">
        <v>23</v>
      </c>
      <c r="D1457" s="82" t="s">
        <v>109</v>
      </c>
      <c r="E1457" s="82"/>
      <c r="F1457" s="82"/>
      <c r="G1457" s="70">
        <f>G1458</f>
        <v>0</v>
      </c>
      <c r="H1457" s="84">
        <f t="shared" ref="H1457:I1457" si="357">H1458</f>
        <v>0</v>
      </c>
      <c r="I1457" s="84">
        <f t="shared" si="357"/>
        <v>0</v>
      </c>
      <c r="J1457" s="159"/>
    </row>
    <row r="1458" spans="1:18" ht="47.25" hidden="1" customHeight="1" x14ac:dyDescent="0.2">
      <c r="A1458" s="80" t="s">
        <v>406</v>
      </c>
      <c r="B1458" s="82" t="s">
        <v>89</v>
      </c>
      <c r="C1458" s="82" t="s">
        <v>23</v>
      </c>
      <c r="D1458" s="82" t="s">
        <v>109</v>
      </c>
      <c r="E1458" s="82" t="s">
        <v>405</v>
      </c>
      <c r="F1458" s="82"/>
      <c r="G1458" s="70">
        <f>G1459</f>
        <v>0</v>
      </c>
      <c r="H1458" s="84">
        <f t="shared" ref="H1458:I1460" si="358">H1459</f>
        <v>0</v>
      </c>
      <c r="I1458" s="84">
        <f t="shared" si="358"/>
        <v>0</v>
      </c>
      <c r="J1458" s="159"/>
    </row>
    <row r="1459" spans="1:18" ht="33.75" hidden="1" customHeight="1" x14ac:dyDescent="0.2">
      <c r="A1459" s="80" t="s">
        <v>404</v>
      </c>
      <c r="B1459" s="82" t="s">
        <v>89</v>
      </c>
      <c r="C1459" s="82" t="s">
        <v>23</v>
      </c>
      <c r="D1459" s="82" t="s">
        <v>109</v>
      </c>
      <c r="E1459" s="82" t="s">
        <v>402</v>
      </c>
      <c r="F1459" s="82"/>
      <c r="G1459" s="70">
        <f>G1460</f>
        <v>0</v>
      </c>
      <c r="H1459" s="84">
        <f t="shared" si="358"/>
        <v>0</v>
      </c>
      <c r="I1459" s="84">
        <f t="shared" si="358"/>
        <v>0</v>
      </c>
      <c r="J1459" s="159"/>
    </row>
    <row r="1460" spans="1:18" ht="17.25" hidden="1" customHeight="1" x14ac:dyDescent="0.2">
      <c r="A1460" s="80" t="s">
        <v>403</v>
      </c>
      <c r="B1460" s="82" t="s">
        <v>89</v>
      </c>
      <c r="C1460" s="82" t="s">
        <v>23</v>
      </c>
      <c r="D1460" s="82" t="s">
        <v>109</v>
      </c>
      <c r="E1460" s="82" t="s">
        <v>402</v>
      </c>
      <c r="F1460" s="82" t="s">
        <v>34</v>
      </c>
      <c r="G1460" s="70">
        <f>G1461</f>
        <v>0</v>
      </c>
      <c r="H1460" s="84">
        <f t="shared" si="358"/>
        <v>0</v>
      </c>
      <c r="I1460" s="84">
        <f t="shared" si="358"/>
        <v>0</v>
      </c>
      <c r="J1460" s="159"/>
    </row>
    <row r="1461" spans="1:18" ht="26.25" hidden="1" customHeight="1" x14ac:dyDescent="0.2">
      <c r="A1461" s="80" t="s">
        <v>35</v>
      </c>
      <c r="B1461" s="82" t="s">
        <v>89</v>
      </c>
      <c r="C1461" s="82" t="s">
        <v>23</v>
      </c>
      <c r="D1461" s="82" t="s">
        <v>109</v>
      </c>
      <c r="E1461" s="82" t="s">
        <v>402</v>
      </c>
      <c r="F1461" s="82" t="s">
        <v>36</v>
      </c>
      <c r="G1461" s="70">
        <f>16000-16000</f>
        <v>0</v>
      </c>
      <c r="H1461" s="115"/>
      <c r="I1461" s="115"/>
      <c r="J1461" s="178"/>
    </row>
    <row r="1462" spans="1:18" ht="30.75" hidden="1" customHeight="1" x14ac:dyDescent="0.2">
      <c r="A1462" s="80"/>
      <c r="B1462" s="82"/>
      <c r="C1462" s="82"/>
      <c r="D1462" s="82"/>
      <c r="E1462" s="82"/>
      <c r="F1462" s="82"/>
      <c r="G1462" s="70"/>
      <c r="H1462" s="84"/>
      <c r="I1462" s="84"/>
      <c r="J1462" s="159"/>
    </row>
    <row r="1463" spans="1:18" s="18" customFormat="1" ht="38.25" hidden="1" x14ac:dyDescent="0.2">
      <c r="A1463" s="249" t="s">
        <v>781</v>
      </c>
      <c r="B1463" s="82" t="s">
        <v>89</v>
      </c>
      <c r="C1463" s="82" t="s">
        <v>23</v>
      </c>
      <c r="D1463" s="82" t="s">
        <v>109</v>
      </c>
      <c r="E1463" s="82" t="s">
        <v>811</v>
      </c>
      <c r="F1463" s="82"/>
      <c r="G1463" s="70">
        <f t="shared" ref="G1463:I1465" si="359">G1464</f>
        <v>0</v>
      </c>
      <c r="H1463" s="84">
        <f t="shared" si="359"/>
        <v>0</v>
      </c>
      <c r="I1463" s="84">
        <f t="shared" si="359"/>
        <v>0</v>
      </c>
      <c r="J1463" s="159"/>
      <c r="K1463" s="180"/>
      <c r="L1463" s="180"/>
      <c r="M1463" s="180"/>
      <c r="N1463" s="180"/>
      <c r="O1463" s="180"/>
      <c r="P1463" s="180"/>
      <c r="Q1463" s="180"/>
      <c r="R1463" s="180"/>
    </row>
    <row r="1464" spans="1:18" s="18" customFormat="1" ht="38.25" hidden="1" x14ac:dyDescent="0.2">
      <c r="A1464" s="249" t="s">
        <v>781</v>
      </c>
      <c r="B1464" s="82" t="s">
        <v>89</v>
      </c>
      <c r="C1464" s="82" t="s">
        <v>23</v>
      </c>
      <c r="D1464" s="82" t="s">
        <v>109</v>
      </c>
      <c r="E1464" s="82" t="s">
        <v>810</v>
      </c>
      <c r="F1464" s="82"/>
      <c r="G1464" s="70">
        <f t="shared" si="359"/>
        <v>0</v>
      </c>
      <c r="H1464" s="84">
        <f t="shared" si="359"/>
        <v>0</v>
      </c>
      <c r="I1464" s="84">
        <f t="shared" si="359"/>
        <v>0</v>
      </c>
      <c r="J1464" s="159"/>
      <c r="K1464" s="180"/>
      <c r="L1464" s="180"/>
      <c r="M1464" s="180"/>
      <c r="N1464" s="180"/>
      <c r="O1464" s="180"/>
      <c r="P1464" s="180"/>
      <c r="Q1464" s="180"/>
      <c r="R1464" s="180"/>
    </row>
    <row r="1465" spans="1:18" s="18" customFormat="1" hidden="1" x14ac:dyDescent="0.2">
      <c r="A1465" s="80" t="s">
        <v>133</v>
      </c>
      <c r="B1465" s="82" t="s">
        <v>89</v>
      </c>
      <c r="C1465" s="82" t="s">
        <v>23</v>
      </c>
      <c r="D1465" s="82" t="s">
        <v>109</v>
      </c>
      <c r="E1465" s="82" t="s">
        <v>810</v>
      </c>
      <c r="F1465" s="82" t="s">
        <v>134</v>
      </c>
      <c r="G1465" s="70">
        <f t="shared" si="359"/>
        <v>0</v>
      </c>
      <c r="H1465" s="84">
        <f t="shared" si="359"/>
        <v>0</v>
      </c>
      <c r="I1465" s="84">
        <f t="shared" si="359"/>
        <v>0</v>
      </c>
      <c r="J1465" s="159"/>
      <c r="K1465" s="180"/>
      <c r="L1465" s="180"/>
      <c r="M1465" s="180"/>
      <c r="N1465" s="180"/>
      <c r="O1465" s="180"/>
      <c r="P1465" s="180"/>
      <c r="Q1465" s="180"/>
      <c r="R1465" s="180"/>
    </row>
    <row r="1466" spans="1:18" s="18" customFormat="1" hidden="1" x14ac:dyDescent="0.2">
      <c r="A1466" s="80" t="s">
        <v>815</v>
      </c>
      <c r="B1466" s="82" t="s">
        <v>89</v>
      </c>
      <c r="C1466" s="82" t="s">
        <v>23</v>
      </c>
      <c r="D1466" s="82" t="s">
        <v>109</v>
      </c>
      <c r="E1466" s="82" t="s">
        <v>810</v>
      </c>
      <c r="F1466" s="82" t="s">
        <v>812</v>
      </c>
      <c r="G1466" s="70">
        <f>52800+123200-176000</f>
        <v>0</v>
      </c>
      <c r="H1466" s="84">
        <f>52800+53402-106202</f>
        <v>0</v>
      </c>
      <c r="I1466" s="84">
        <f>53402+52800-106202</f>
        <v>0</v>
      </c>
      <c r="J1466" s="159"/>
      <c r="K1466" s="180"/>
      <c r="L1466" s="180"/>
      <c r="M1466" s="180"/>
      <c r="N1466" s="180"/>
      <c r="O1466" s="180"/>
      <c r="P1466" s="180"/>
      <c r="Q1466" s="180"/>
      <c r="R1466" s="180"/>
    </row>
    <row r="1467" spans="1:18" ht="33" hidden="1" customHeight="1" x14ac:dyDescent="0.2">
      <c r="A1467" s="80" t="s">
        <v>866</v>
      </c>
      <c r="B1467" s="82" t="s">
        <v>89</v>
      </c>
      <c r="C1467" s="82" t="s">
        <v>23</v>
      </c>
      <c r="D1467" s="82" t="s">
        <v>109</v>
      </c>
      <c r="E1467" s="82" t="s">
        <v>850</v>
      </c>
      <c r="F1467" s="82"/>
      <c r="G1467" s="70">
        <f>G1468</f>
        <v>0</v>
      </c>
      <c r="H1467" s="84">
        <f t="shared" ref="H1467:I1467" si="360">H1468</f>
        <v>0</v>
      </c>
      <c r="I1467" s="84">
        <f t="shared" si="360"/>
        <v>0</v>
      </c>
      <c r="J1467" s="159"/>
    </row>
    <row r="1468" spans="1:18" ht="24.75" hidden="1" customHeight="1" x14ac:dyDescent="0.2">
      <c r="A1468" s="80" t="s">
        <v>33</v>
      </c>
      <c r="B1468" s="82" t="s">
        <v>89</v>
      </c>
      <c r="C1468" s="82" t="s">
        <v>23</v>
      </c>
      <c r="D1468" s="82" t="s">
        <v>109</v>
      </c>
      <c r="E1468" s="82" t="s">
        <v>850</v>
      </c>
      <c r="F1468" s="82" t="s">
        <v>34</v>
      </c>
      <c r="G1468" s="70">
        <f>G1469</f>
        <v>0</v>
      </c>
      <c r="H1468" s="84">
        <f t="shared" ref="H1468:I1468" si="361">H1469</f>
        <v>0</v>
      </c>
      <c r="I1468" s="84">
        <f t="shared" si="361"/>
        <v>0</v>
      </c>
      <c r="J1468" s="159"/>
    </row>
    <row r="1469" spans="1:18" ht="25.9" hidden="1" customHeight="1" x14ac:dyDescent="0.2">
      <c r="A1469" s="80" t="s">
        <v>35</v>
      </c>
      <c r="B1469" s="82" t="s">
        <v>89</v>
      </c>
      <c r="C1469" s="82" t="s">
        <v>23</v>
      </c>
      <c r="D1469" s="82" t="s">
        <v>109</v>
      </c>
      <c r="E1469" s="82" t="s">
        <v>850</v>
      </c>
      <c r="F1469" s="82" t="s">
        <v>36</v>
      </c>
      <c r="G1469" s="70">
        <f>100000-100000</f>
        <v>0</v>
      </c>
      <c r="H1469" s="84">
        <v>0</v>
      </c>
      <c r="I1469" s="84">
        <v>0</v>
      </c>
      <c r="J1469" s="159"/>
    </row>
    <row r="1470" spans="1:18" x14ac:dyDescent="0.2">
      <c r="A1470" s="236" t="s">
        <v>130</v>
      </c>
      <c r="B1470" s="146" t="s">
        <v>89</v>
      </c>
      <c r="C1470" s="238" t="s">
        <v>65</v>
      </c>
      <c r="D1470" s="238"/>
      <c r="E1470" s="238"/>
      <c r="F1470" s="238"/>
      <c r="G1470" s="38">
        <f>G1471+G1476</f>
        <v>28196062.359999999</v>
      </c>
      <c r="H1470" s="235">
        <f>H1471+H1476</f>
        <v>25594166.130000003</v>
      </c>
      <c r="I1470" s="235">
        <f>I1471+I1476</f>
        <v>22164721.600000001</v>
      </c>
      <c r="J1470" s="171"/>
    </row>
    <row r="1471" spans="1:18" x14ac:dyDescent="0.2">
      <c r="A1471" s="80" t="s">
        <v>131</v>
      </c>
      <c r="B1471" s="82" t="s">
        <v>89</v>
      </c>
      <c r="C1471" s="82" t="s">
        <v>65</v>
      </c>
      <c r="D1471" s="82" t="s">
        <v>16</v>
      </c>
      <c r="E1471" s="82"/>
      <c r="F1471" s="82"/>
      <c r="G1471" s="70">
        <f>G1472</f>
        <v>81312.600000000006</v>
      </c>
      <c r="H1471" s="84">
        <f>H1472</f>
        <v>81312.600000000006</v>
      </c>
      <c r="I1471" s="84">
        <f>I1472</f>
        <v>81312.600000000006</v>
      </c>
      <c r="J1471" s="159"/>
    </row>
    <row r="1472" spans="1:18" s="43" customFormat="1" ht="30.75" customHeight="1" x14ac:dyDescent="0.2">
      <c r="A1472" s="16" t="s">
        <v>1039</v>
      </c>
      <c r="B1472" s="82" t="s">
        <v>89</v>
      </c>
      <c r="C1472" s="82" t="s">
        <v>65</v>
      </c>
      <c r="D1472" s="82" t="s">
        <v>16</v>
      </c>
      <c r="E1472" s="82" t="s">
        <v>263</v>
      </c>
      <c r="F1472" s="152"/>
      <c r="G1472" s="84">
        <f t="shared" ref="G1472:I1474" si="362">G1473</f>
        <v>81312.600000000006</v>
      </c>
      <c r="H1472" s="84">
        <f t="shared" si="362"/>
        <v>81312.600000000006</v>
      </c>
      <c r="I1472" s="84">
        <f t="shared" si="362"/>
        <v>81312.600000000006</v>
      </c>
      <c r="J1472" s="159"/>
      <c r="K1472" s="196"/>
      <c r="L1472" s="196"/>
      <c r="M1472" s="196"/>
      <c r="N1472" s="196"/>
      <c r="O1472" s="196"/>
      <c r="P1472" s="196"/>
      <c r="Q1472" s="196"/>
      <c r="R1472" s="196"/>
    </row>
    <row r="1473" spans="1:18" s="43" customFormat="1" ht="51" x14ac:dyDescent="0.2">
      <c r="A1473" s="80" t="s">
        <v>1241</v>
      </c>
      <c r="B1473" s="82" t="s">
        <v>89</v>
      </c>
      <c r="C1473" s="82" t="s">
        <v>65</v>
      </c>
      <c r="D1473" s="82" t="s">
        <v>16</v>
      </c>
      <c r="E1473" s="82" t="s">
        <v>266</v>
      </c>
      <c r="F1473" s="152"/>
      <c r="G1473" s="84">
        <f t="shared" si="362"/>
        <v>81312.600000000006</v>
      </c>
      <c r="H1473" s="84">
        <f t="shared" si="362"/>
        <v>81312.600000000006</v>
      </c>
      <c r="I1473" s="84">
        <f t="shared" si="362"/>
        <v>81312.600000000006</v>
      </c>
      <c r="J1473" s="159"/>
      <c r="K1473" s="196"/>
      <c r="L1473" s="196"/>
      <c r="M1473" s="196"/>
      <c r="N1473" s="196"/>
      <c r="O1473" s="196"/>
      <c r="P1473" s="196"/>
      <c r="Q1473" s="196"/>
      <c r="R1473" s="196"/>
    </row>
    <row r="1474" spans="1:18" s="43" customFormat="1" x14ac:dyDescent="0.2">
      <c r="A1474" s="16" t="s">
        <v>133</v>
      </c>
      <c r="B1474" s="82" t="s">
        <v>89</v>
      </c>
      <c r="C1474" s="82" t="s">
        <v>65</v>
      </c>
      <c r="D1474" s="82" t="s">
        <v>16</v>
      </c>
      <c r="E1474" s="82" t="s">
        <v>266</v>
      </c>
      <c r="F1474" s="82" t="s">
        <v>134</v>
      </c>
      <c r="G1474" s="84">
        <f t="shared" si="362"/>
        <v>81312.600000000006</v>
      </c>
      <c r="H1474" s="84">
        <f t="shared" si="362"/>
        <v>81312.600000000006</v>
      </c>
      <c r="I1474" s="84">
        <f t="shared" si="362"/>
        <v>81312.600000000006</v>
      </c>
      <c r="J1474" s="159"/>
      <c r="K1474" s="196"/>
      <c r="L1474" s="196"/>
      <c r="M1474" s="196"/>
      <c r="N1474" s="196"/>
      <c r="O1474" s="196"/>
      <c r="P1474" s="196"/>
      <c r="Q1474" s="196"/>
      <c r="R1474" s="196"/>
    </row>
    <row r="1475" spans="1:18" s="44" customFormat="1" ht="25.5" x14ac:dyDescent="0.2">
      <c r="A1475" s="16" t="s">
        <v>322</v>
      </c>
      <c r="B1475" s="82" t="s">
        <v>89</v>
      </c>
      <c r="C1475" s="82" t="s">
        <v>65</v>
      </c>
      <c r="D1475" s="82" t="s">
        <v>16</v>
      </c>
      <c r="E1475" s="82" t="s">
        <v>266</v>
      </c>
      <c r="F1475" s="82" t="s">
        <v>323</v>
      </c>
      <c r="G1475" s="84">
        <v>81312.600000000006</v>
      </c>
      <c r="H1475" s="84">
        <v>81312.600000000006</v>
      </c>
      <c r="I1475" s="84">
        <v>81312.600000000006</v>
      </c>
      <c r="J1475" s="159"/>
      <c r="K1475" s="197"/>
      <c r="L1475" s="197"/>
      <c r="M1475" s="197"/>
      <c r="N1475" s="197"/>
      <c r="O1475" s="197"/>
      <c r="P1475" s="197"/>
      <c r="Q1475" s="197"/>
      <c r="R1475" s="197"/>
    </row>
    <row r="1476" spans="1:18" x14ac:dyDescent="0.2">
      <c r="A1476" s="13" t="s">
        <v>138</v>
      </c>
      <c r="B1476" s="82" t="s">
        <v>89</v>
      </c>
      <c r="C1476" s="82" t="s">
        <v>65</v>
      </c>
      <c r="D1476" s="82" t="s">
        <v>51</v>
      </c>
      <c r="E1476" s="82"/>
      <c r="F1476" s="82"/>
      <c r="G1476" s="84">
        <f>G1477</f>
        <v>28114749.759999998</v>
      </c>
      <c r="H1476" s="84">
        <f t="shared" ref="H1476:I1476" si="363">H1477</f>
        <v>25512853.530000001</v>
      </c>
      <c r="I1476" s="84">
        <f t="shared" si="363"/>
        <v>22083409</v>
      </c>
      <c r="J1476" s="159"/>
    </row>
    <row r="1477" spans="1:18" s="28" customFormat="1" ht="30.75" customHeight="1" x14ac:dyDescent="0.2">
      <c r="A1477" s="16" t="s">
        <v>1027</v>
      </c>
      <c r="B1477" s="82" t="s">
        <v>89</v>
      </c>
      <c r="C1477" s="82" t="s">
        <v>65</v>
      </c>
      <c r="D1477" s="82" t="s">
        <v>51</v>
      </c>
      <c r="E1477" s="82" t="s">
        <v>171</v>
      </c>
      <c r="F1477" s="152"/>
      <c r="G1477" s="84">
        <f>G1478</f>
        <v>28114749.759999998</v>
      </c>
      <c r="H1477" s="84">
        <f t="shared" ref="H1477:I1477" si="364">H1478</f>
        <v>25512853.530000001</v>
      </c>
      <c r="I1477" s="84">
        <f t="shared" si="364"/>
        <v>22083409</v>
      </c>
      <c r="J1477" s="159"/>
      <c r="K1477" s="184"/>
      <c r="L1477" s="184"/>
      <c r="M1477" s="184"/>
      <c r="N1477" s="184"/>
      <c r="O1477" s="184"/>
      <c r="P1477" s="184"/>
      <c r="Q1477" s="184"/>
      <c r="R1477" s="184"/>
    </row>
    <row r="1478" spans="1:18" ht="47.25" customHeight="1" x14ac:dyDescent="0.2">
      <c r="A1478" s="80" t="s">
        <v>1058</v>
      </c>
      <c r="B1478" s="82" t="s">
        <v>89</v>
      </c>
      <c r="C1478" s="82" t="s">
        <v>65</v>
      </c>
      <c r="D1478" s="82" t="s">
        <v>51</v>
      </c>
      <c r="E1478" s="82" t="s">
        <v>197</v>
      </c>
      <c r="F1478" s="82"/>
      <c r="G1478" s="84">
        <f>G1479+G1482+G1486+G1489+G1519+G1521</f>
        <v>28114749.759999998</v>
      </c>
      <c r="H1478" s="84">
        <f t="shared" ref="H1478:I1478" si="365">H1479+H1482+H1486+H1489+H1519+H1521</f>
        <v>25512853.530000001</v>
      </c>
      <c r="I1478" s="84">
        <f t="shared" si="365"/>
        <v>22083409</v>
      </c>
      <c r="J1478" s="159"/>
    </row>
    <row r="1479" spans="1:18" s="18" customFormat="1" ht="54" customHeight="1" x14ac:dyDescent="0.2">
      <c r="A1479" s="101" t="s">
        <v>1340</v>
      </c>
      <c r="B1479" s="82" t="s">
        <v>89</v>
      </c>
      <c r="C1479" s="82" t="s">
        <v>65</v>
      </c>
      <c r="D1479" s="82" t="s">
        <v>51</v>
      </c>
      <c r="E1479" s="82" t="s">
        <v>390</v>
      </c>
      <c r="F1479" s="82"/>
      <c r="G1479" s="84">
        <f t="shared" ref="G1479:I1480" si="366">G1480</f>
        <v>648255.75</v>
      </c>
      <c r="H1479" s="84">
        <f t="shared" si="366"/>
        <v>658092.36</v>
      </c>
      <c r="I1479" s="84">
        <f t="shared" si="366"/>
        <v>668277.79</v>
      </c>
      <c r="J1479" s="159"/>
      <c r="K1479" s="180"/>
      <c r="L1479" s="180"/>
      <c r="M1479" s="180"/>
      <c r="N1479" s="180"/>
      <c r="O1479" s="180"/>
      <c r="P1479" s="180"/>
      <c r="Q1479" s="180"/>
      <c r="R1479" s="180"/>
    </row>
    <row r="1480" spans="1:18" s="18" customFormat="1" ht="25.5" x14ac:dyDescent="0.2">
      <c r="A1480" s="80" t="s">
        <v>27</v>
      </c>
      <c r="B1480" s="82" t="s">
        <v>89</v>
      </c>
      <c r="C1480" s="82" t="s">
        <v>65</v>
      </c>
      <c r="D1480" s="82" t="s">
        <v>51</v>
      </c>
      <c r="E1480" s="82" t="s">
        <v>390</v>
      </c>
      <c r="F1480" s="82" t="s">
        <v>28</v>
      </c>
      <c r="G1480" s="84">
        <f t="shared" si="366"/>
        <v>648255.75</v>
      </c>
      <c r="H1480" s="84">
        <f t="shared" si="366"/>
        <v>658092.36</v>
      </c>
      <c r="I1480" s="84">
        <f t="shared" si="366"/>
        <v>668277.79</v>
      </c>
      <c r="J1480" s="159"/>
      <c r="K1480" s="180"/>
      <c r="L1480" s="180"/>
      <c r="M1480" s="180"/>
      <c r="N1480" s="180"/>
      <c r="O1480" s="180"/>
      <c r="P1480" s="180"/>
      <c r="Q1480" s="180"/>
      <c r="R1480" s="180"/>
    </row>
    <row r="1481" spans="1:18" s="18" customFormat="1" x14ac:dyDescent="0.2">
      <c r="A1481" s="80" t="s">
        <v>29</v>
      </c>
      <c r="B1481" s="82" t="s">
        <v>89</v>
      </c>
      <c r="C1481" s="82" t="s">
        <v>65</v>
      </c>
      <c r="D1481" s="82" t="s">
        <v>51</v>
      </c>
      <c r="E1481" s="15" t="s">
        <v>390</v>
      </c>
      <c r="F1481" s="15" t="s">
        <v>30</v>
      </c>
      <c r="G1481" s="70">
        <f>245775.75+402480</f>
        <v>648255.75</v>
      </c>
      <c r="H1481" s="70">
        <f>255612.36+402480</f>
        <v>658092.36</v>
      </c>
      <c r="I1481" s="70">
        <f>265797.79+402480</f>
        <v>668277.79</v>
      </c>
      <c r="J1481" s="159"/>
      <c r="K1481" s="180"/>
      <c r="L1481" s="180"/>
      <c r="M1481" s="180"/>
      <c r="N1481" s="180"/>
      <c r="O1481" s="180"/>
      <c r="P1481" s="180"/>
      <c r="Q1481" s="180"/>
      <c r="R1481" s="180"/>
    </row>
    <row r="1482" spans="1:18" s="28" customFormat="1" ht="52.5" customHeight="1" x14ac:dyDescent="0.2">
      <c r="A1482" s="101" t="s">
        <v>1341</v>
      </c>
      <c r="B1482" s="82" t="s">
        <v>89</v>
      </c>
      <c r="C1482" s="82" t="s">
        <v>65</v>
      </c>
      <c r="D1482" s="82" t="s">
        <v>51</v>
      </c>
      <c r="E1482" s="15" t="s">
        <v>1314</v>
      </c>
      <c r="F1482" s="39"/>
      <c r="G1482" s="70">
        <f t="shared" ref="G1482:I1483" si="367">G1483</f>
        <v>7746536.7000000002</v>
      </c>
      <c r="H1482" s="70">
        <f t="shared" si="367"/>
        <v>7231730</v>
      </c>
      <c r="I1482" s="70">
        <f t="shared" si="367"/>
        <v>4510720</v>
      </c>
      <c r="J1482" s="159"/>
      <c r="K1482" s="184"/>
      <c r="L1482" s="184"/>
      <c r="M1482" s="184"/>
      <c r="N1482" s="184"/>
      <c r="O1482" s="184"/>
      <c r="P1482" s="184"/>
      <c r="Q1482" s="184"/>
      <c r="R1482" s="184"/>
    </row>
    <row r="1483" spans="1:18" s="28" customFormat="1" ht="25.5" x14ac:dyDescent="0.2">
      <c r="A1483" s="80" t="s">
        <v>27</v>
      </c>
      <c r="B1483" s="82" t="s">
        <v>89</v>
      </c>
      <c r="C1483" s="82" t="s">
        <v>65</v>
      </c>
      <c r="D1483" s="82" t="s">
        <v>51</v>
      </c>
      <c r="E1483" s="15" t="s">
        <v>1314</v>
      </c>
      <c r="F1483" s="15" t="s">
        <v>28</v>
      </c>
      <c r="G1483" s="70">
        <f t="shared" si="367"/>
        <v>7746536.7000000002</v>
      </c>
      <c r="H1483" s="70">
        <f t="shared" si="367"/>
        <v>7231730</v>
      </c>
      <c r="I1483" s="70">
        <f t="shared" si="367"/>
        <v>4510720</v>
      </c>
      <c r="J1483" s="159"/>
      <c r="K1483" s="184"/>
      <c r="L1483" s="184"/>
      <c r="M1483" s="184"/>
      <c r="N1483" s="184"/>
      <c r="O1483" s="184"/>
      <c r="P1483" s="184"/>
      <c r="Q1483" s="184"/>
      <c r="R1483" s="184"/>
    </row>
    <row r="1484" spans="1:18" x14ac:dyDescent="0.2">
      <c r="A1484" s="80" t="s">
        <v>29</v>
      </c>
      <c r="B1484" s="82" t="s">
        <v>89</v>
      </c>
      <c r="C1484" s="82" t="s">
        <v>65</v>
      </c>
      <c r="D1484" s="82" t="s">
        <v>51</v>
      </c>
      <c r="E1484" s="15" t="s">
        <v>1314</v>
      </c>
      <c r="F1484" s="15" t="s">
        <v>30</v>
      </c>
      <c r="G1484" s="70">
        <v>7746536.7000000002</v>
      </c>
      <c r="H1484" s="70">
        <v>7231730</v>
      </c>
      <c r="I1484" s="70">
        <v>4510720</v>
      </c>
      <c r="J1484" s="159"/>
    </row>
    <row r="1485" spans="1:18" ht="14.25" hidden="1" customHeight="1" x14ac:dyDescent="0.2">
      <c r="A1485" s="80" t="s">
        <v>32</v>
      </c>
      <c r="B1485" s="82" t="s">
        <v>89</v>
      </c>
      <c r="C1485" s="82" t="s">
        <v>65</v>
      </c>
      <c r="D1485" s="82" t="s">
        <v>51</v>
      </c>
      <c r="E1485" s="15" t="s">
        <v>211</v>
      </c>
      <c r="F1485" s="15" t="s">
        <v>49</v>
      </c>
      <c r="G1485" s="70"/>
      <c r="H1485" s="84"/>
      <c r="I1485" s="84"/>
      <c r="J1485" s="159"/>
    </row>
    <row r="1486" spans="1:18" s="28" customFormat="1" ht="27" hidden="1" customHeight="1" x14ac:dyDescent="0.2">
      <c r="A1486" s="121" t="s">
        <v>832</v>
      </c>
      <c r="B1486" s="82" t="s">
        <v>89</v>
      </c>
      <c r="C1486" s="82" t="s">
        <v>65</v>
      </c>
      <c r="D1486" s="82" t="s">
        <v>51</v>
      </c>
      <c r="E1486" s="15" t="s">
        <v>831</v>
      </c>
      <c r="F1486" s="39"/>
      <c r="G1486" s="70">
        <f t="shared" ref="G1486:I1490" si="368">G1487</f>
        <v>0</v>
      </c>
      <c r="H1486" s="84">
        <f t="shared" si="368"/>
        <v>0</v>
      </c>
      <c r="I1486" s="84">
        <f t="shared" si="368"/>
        <v>0</v>
      </c>
      <c r="J1486" s="159"/>
      <c r="K1486" s="184"/>
      <c r="L1486" s="184"/>
      <c r="M1486" s="184"/>
      <c r="N1486" s="184"/>
      <c r="O1486" s="184"/>
      <c r="P1486" s="184"/>
      <c r="Q1486" s="184"/>
      <c r="R1486" s="184"/>
    </row>
    <row r="1487" spans="1:18" s="28" customFormat="1" ht="25.5" hidden="1" x14ac:dyDescent="0.2">
      <c r="A1487" s="80" t="s">
        <v>27</v>
      </c>
      <c r="B1487" s="82" t="s">
        <v>89</v>
      </c>
      <c r="C1487" s="82" t="s">
        <v>65</v>
      </c>
      <c r="D1487" s="82" t="s">
        <v>51</v>
      </c>
      <c r="E1487" s="15" t="s">
        <v>831</v>
      </c>
      <c r="F1487" s="15" t="s">
        <v>28</v>
      </c>
      <c r="G1487" s="70">
        <f t="shared" si="368"/>
        <v>0</v>
      </c>
      <c r="H1487" s="84">
        <f t="shared" si="368"/>
        <v>0</v>
      </c>
      <c r="I1487" s="84">
        <f t="shared" si="368"/>
        <v>0</v>
      </c>
      <c r="J1487" s="159"/>
      <c r="K1487" s="184"/>
      <c r="L1487" s="184"/>
      <c r="M1487" s="184"/>
      <c r="N1487" s="184"/>
      <c r="O1487" s="184"/>
      <c r="P1487" s="184"/>
      <c r="Q1487" s="184"/>
      <c r="R1487" s="184"/>
    </row>
    <row r="1488" spans="1:18" hidden="1" x14ac:dyDescent="0.2">
      <c r="A1488" s="80" t="s">
        <v>29</v>
      </c>
      <c r="B1488" s="82" t="s">
        <v>89</v>
      </c>
      <c r="C1488" s="82" t="s">
        <v>65</v>
      </c>
      <c r="D1488" s="82" t="s">
        <v>51</v>
      </c>
      <c r="E1488" s="15" t="s">
        <v>831</v>
      </c>
      <c r="F1488" s="15" t="s">
        <v>30</v>
      </c>
      <c r="G1488" s="70">
        <f>61920-61920</f>
        <v>0</v>
      </c>
      <c r="H1488" s="84">
        <v>0</v>
      </c>
      <c r="I1488" s="84">
        <v>0</v>
      </c>
      <c r="J1488" s="159"/>
    </row>
    <row r="1489" spans="1:18" s="28" customFormat="1" ht="303" customHeight="1" x14ac:dyDescent="0.2">
      <c r="A1489" s="101" t="s">
        <v>1131</v>
      </c>
      <c r="B1489" s="82" t="s">
        <v>89</v>
      </c>
      <c r="C1489" s="82" t="s">
        <v>65</v>
      </c>
      <c r="D1489" s="82" t="s">
        <v>51</v>
      </c>
      <c r="E1489" s="15" t="s">
        <v>1456</v>
      </c>
      <c r="F1489" s="39"/>
      <c r="G1489" s="70">
        <f t="shared" si="368"/>
        <v>1383800</v>
      </c>
      <c r="H1489" s="84">
        <f t="shared" si="368"/>
        <v>0</v>
      </c>
      <c r="I1489" s="84">
        <f t="shared" si="368"/>
        <v>0</v>
      </c>
      <c r="J1489" s="159"/>
      <c r="K1489" s="184"/>
      <c r="L1489" s="184"/>
      <c r="M1489" s="184"/>
      <c r="N1489" s="184"/>
      <c r="O1489" s="184"/>
      <c r="P1489" s="184"/>
      <c r="Q1489" s="184"/>
      <c r="R1489" s="184"/>
    </row>
    <row r="1490" spans="1:18" s="28" customFormat="1" ht="25.5" x14ac:dyDescent="0.2">
      <c r="A1490" s="80" t="s">
        <v>27</v>
      </c>
      <c r="B1490" s="82" t="s">
        <v>89</v>
      </c>
      <c r="C1490" s="82" t="s">
        <v>65</v>
      </c>
      <c r="D1490" s="82" t="s">
        <v>51</v>
      </c>
      <c r="E1490" s="15" t="s">
        <v>1456</v>
      </c>
      <c r="F1490" s="15" t="s">
        <v>28</v>
      </c>
      <c r="G1490" s="70">
        <f t="shared" si="368"/>
        <v>1383800</v>
      </c>
      <c r="H1490" s="84">
        <f t="shared" si="368"/>
        <v>0</v>
      </c>
      <c r="I1490" s="84">
        <f t="shared" si="368"/>
        <v>0</v>
      </c>
      <c r="J1490" s="159"/>
      <c r="K1490" s="184"/>
      <c r="L1490" s="184"/>
      <c r="M1490" s="184"/>
      <c r="N1490" s="184"/>
      <c r="O1490" s="184"/>
      <c r="P1490" s="184"/>
      <c r="Q1490" s="184"/>
      <c r="R1490" s="184"/>
    </row>
    <row r="1491" spans="1:18" x14ac:dyDescent="0.2">
      <c r="A1491" s="80" t="s">
        <v>29</v>
      </c>
      <c r="B1491" s="82" t="s">
        <v>89</v>
      </c>
      <c r="C1491" s="82" t="s">
        <v>65</v>
      </c>
      <c r="D1491" s="82" t="s">
        <v>51</v>
      </c>
      <c r="E1491" s="15" t="s">
        <v>1456</v>
      </c>
      <c r="F1491" s="15" t="s">
        <v>30</v>
      </c>
      <c r="G1491" s="70">
        <v>1383800</v>
      </c>
      <c r="H1491" s="84"/>
      <c r="I1491" s="84"/>
      <c r="J1491" s="159"/>
    </row>
    <row r="1492" spans="1:18" s="32" customFormat="1" ht="17.25" hidden="1" customHeight="1" x14ac:dyDescent="0.2">
      <c r="A1492" s="243" t="s">
        <v>328</v>
      </c>
      <c r="B1492" s="82" t="s">
        <v>89</v>
      </c>
      <c r="C1492" s="140" t="s">
        <v>68</v>
      </c>
      <c r="D1492" s="140"/>
      <c r="E1492" s="140"/>
      <c r="F1492" s="140"/>
      <c r="G1492" s="141">
        <f>G1508+G1493</f>
        <v>0</v>
      </c>
      <c r="H1492" s="141">
        <f>H1508+H1493</f>
        <v>0</v>
      </c>
      <c r="I1492" s="141">
        <f>I1508+I1493</f>
        <v>0</v>
      </c>
      <c r="J1492" s="176"/>
      <c r="K1492" s="183"/>
      <c r="L1492" s="183"/>
      <c r="M1492" s="183"/>
      <c r="N1492" s="183"/>
      <c r="O1492" s="183"/>
      <c r="P1492" s="183"/>
      <c r="Q1492" s="183"/>
      <c r="R1492" s="183"/>
    </row>
    <row r="1493" spans="1:18" s="32" customFormat="1" ht="17.25" hidden="1" customHeight="1" x14ac:dyDescent="0.2">
      <c r="A1493" s="244" t="s">
        <v>430</v>
      </c>
      <c r="B1493" s="82" t="s">
        <v>89</v>
      </c>
      <c r="C1493" s="82" t="s">
        <v>68</v>
      </c>
      <c r="D1493" s="82" t="s">
        <v>16</v>
      </c>
      <c r="E1493" s="140"/>
      <c r="F1493" s="140"/>
      <c r="G1493" s="141">
        <f>G1494+G1504</f>
        <v>0</v>
      </c>
      <c r="H1493" s="141">
        <f>H1494+H1504</f>
        <v>0</v>
      </c>
      <c r="I1493" s="141">
        <f>I1494+I1504</f>
        <v>0</v>
      </c>
      <c r="J1493" s="176"/>
      <c r="K1493" s="183"/>
      <c r="L1493" s="183"/>
      <c r="M1493" s="183"/>
      <c r="N1493" s="183"/>
      <c r="O1493" s="183"/>
      <c r="P1493" s="183"/>
      <c r="Q1493" s="183"/>
      <c r="R1493" s="183"/>
    </row>
    <row r="1494" spans="1:18" ht="27.75" hidden="1" customHeight="1" x14ac:dyDescent="0.2">
      <c r="A1494" s="125" t="s">
        <v>422</v>
      </c>
      <c r="B1494" s="82" t="s">
        <v>89</v>
      </c>
      <c r="C1494" s="82" t="s">
        <v>68</v>
      </c>
      <c r="D1494" s="82" t="s">
        <v>16</v>
      </c>
      <c r="E1494" s="82" t="s">
        <v>177</v>
      </c>
      <c r="F1494" s="82"/>
      <c r="G1494" s="84">
        <f>G1496+G1499+G1501</f>
        <v>0</v>
      </c>
      <c r="H1494" s="84">
        <f>H1496+H1499+H1501</f>
        <v>0</v>
      </c>
      <c r="I1494" s="84">
        <f>I1496+I1499+I1501</f>
        <v>0</v>
      </c>
      <c r="J1494" s="159"/>
    </row>
    <row r="1495" spans="1:18" ht="19.5" hidden="1" customHeight="1" x14ac:dyDescent="0.2">
      <c r="A1495" s="80" t="s">
        <v>29</v>
      </c>
      <c r="B1495" s="82" t="s">
        <v>89</v>
      </c>
      <c r="C1495" s="82" t="s">
        <v>68</v>
      </c>
      <c r="D1495" s="82" t="s">
        <v>16</v>
      </c>
      <c r="E1495" s="82" t="s">
        <v>37</v>
      </c>
      <c r="F1495" s="82" t="s">
        <v>30</v>
      </c>
      <c r="G1495" s="84"/>
      <c r="H1495" s="84"/>
      <c r="I1495" s="84"/>
      <c r="J1495" s="159"/>
    </row>
    <row r="1496" spans="1:18" ht="39" hidden="1" customHeight="1" x14ac:dyDescent="0.2">
      <c r="A1496" s="80" t="s">
        <v>101</v>
      </c>
      <c r="B1496" s="82" t="s">
        <v>89</v>
      </c>
      <c r="C1496" s="82" t="s">
        <v>68</v>
      </c>
      <c r="D1496" s="82" t="s">
        <v>16</v>
      </c>
      <c r="E1496" s="82" t="s">
        <v>178</v>
      </c>
      <c r="F1496" s="82"/>
      <c r="G1496" s="84">
        <f>G1497</f>
        <v>0</v>
      </c>
      <c r="H1496" s="84">
        <f t="shared" ref="H1496:I1496" si="369">H1497</f>
        <v>0</v>
      </c>
      <c r="I1496" s="84">
        <f t="shared" si="369"/>
        <v>0</v>
      </c>
      <c r="J1496" s="159"/>
    </row>
    <row r="1497" spans="1:18" ht="25.5" hidden="1" x14ac:dyDescent="0.2">
      <c r="A1497" s="80" t="s">
        <v>27</v>
      </c>
      <c r="B1497" s="82" t="s">
        <v>89</v>
      </c>
      <c r="C1497" s="82" t="s">
        <v>68</v>
      </c>
      <c r="D1497" s="82" t="s">
        <v>16</v>
      </c>
      <c r="E1497" s="82" t="s">
        <v>178</v>
      </c>
      <c r="F1497" s="82" t="s">
        <v>28</v>
      </c>
      <c r="G1497" s="84">
        <f>G1498</f>
        <v>0</v>
      </c>
      <c r="H1497" s="84">
        <f>H1498</f>
        <v>0</v>
      </c>
      <c r="I1497" s="84">
        <f>I1498</f>
        <v>0</v>
      </c>
      <c r="J1497" s="159"/>
    </row>
    <row r="1498" spans="1:18" ht="19.5" hidden="1" customHeight="1" x14ac:dyDescent="0.2">
      <c r="A1498" s="80" t="s">
        <v>29</v>
      </c>
      <c r="B1498" s="82" t="s">
        <v>89</v>
      </c>
      <c r="C1498" s="82" t="s">
        <v>68</v>
      </c>
      <c r="D1498" s="82" t="s">
        <v>16</v>
      </c>
      <c r="E1498" s="82" t="s">
        <v>178</v>
      </c>
      <c r="F1498" s="82" t="s">
        <v>30</v>
      </c>
      <c r="G1498" s="84"/>
      <c r="H1498" s="84"/>
      <c r="I1498" s="84"/>
      <c r="J1498" s="159"/>
    </row>
    <row r="1499" spans="1:18" s="32" customFormat="1" ht="25.5" hidden="1" customHeight="1" x14ac:dyDescent="0.2">
      <c r="A1499" s="80" t="s">
        <v>27</v>
      </c>
      <c r="B1499" s="82" t="s">
        <v>89</v>
      </c>
      <c r="C1499" s="82" t="s">
        <v>68</v>
      </c>
      <c r="D1499" s="82" t="s">
        <v>16</v>
      </c>
      <c r="E1499" s="82" t="s">
        <v>479</v>
      </c>
      <c r="F1499" s="82" t="s">
        <v>28</v>
      </c>
      <c r="G1499" s="84">
        <f>G1500</f>
        <v>0</v>
      </c>
      <c r="H1499" s="84">
        <v>0</v>
      </c>
      <c r="I1499" s="84">
        <v>0</v>
      </c>
      <c r="J1499" s="159"/>
      <c r="K1499" s="183"/>
      <c r="L1499" s="183"/>
      <c r="M1499" s="183"/>
      <c r="N1499" s="183"/>
      <c r="O1499" s="183"/>
      <c r="P1499" s="183"/>
      <c r="Q1499" s="183"/>
      <c r="R1499" s="183"/>
    </row>
    <row r="1500" spans="1:18" s="32" customFormat="1" ht="17.25" hidden="1" customHeight="1" x14ac:dyDescent="0.2">
      <c r="A1500" s="80" t="s">
        <v>29</v>
      </c>
      <c r="B1500" s="82" t="s">
        <v>89</v>
      </c>
      <c r="C1500" s="82" t="s">
        <v>68</v>
      </c>
      <c r="D1500" s="82" t="s">
        <v>16</v>
      </c>
      <c r="E1500" s="82" t="s">
        <v>479</v>
      </c>
      <c r="F1500" s="82" t="s">
        <v>30</v>
      </c>
      <c r="G1500" s="84"/>
      <c r="H1500" s="84">
        <v>0</v>
      </c>
      <c r="I1500" s="84">
        <v>0</v>
      </c>
      <c r="J1500" s="159"/>
      <c r="K1500" s="183"/>
      <c r="L1500" s="183"/>
      <c r="M1500" s="183"/>
      <c r="N1500" s="183"/>
      <c r="O1500" s="183"/>
      <c r="P1500" s="183"/>
      <c r="Q1500" s="183"/>
      <c r="R1500" s="183"/>
    </row>
    <row r="1501" spans="1:18" s="32" customFormat="1" ht="65.25" hidden="1" customHeight="1" x14ac:dyDescent="0.2">
      <c r="A1501" s="80" t="s">
        <v>540</v>
      </c>
      <c r="B1501" s="82" t="s">
        <v>89</v>
      </c>
      <c r="C1501" s="82" t="s">
        <v>68</v>
      </c>
      <c r="D1501" s="82" t="s">
        <v>16</v>
      </c>
      <c r="E1501" s="82" t="s">
        <v>539</v>
      </c>
      <c r="F1501" s="82"/>
      <c r="G1501" s="84">
        <f>G1502</f>
        <v>0</v>
      </c>
      <c r="H1501" s="84">
        <f t="shared" ref="H1501:I1501" si="370">H1502</f>
        <v>0</v>
      </c>
      <c r="I1501" s="84">
        <f t="shared" si="370"/>
        <v>0</v>
      </c>
      <c r="J1501" s="159"/>
      <c r="K1501" s="183"/>
      <c r="L1501" s="183"/>
      <c r="M1501" s="183"/>
      <c r="N1501" s="183"/>
      <c r="O1501" s="183"/>
      <c r="P1501" s="183"/>
      <c r="Q1501" s="183"/>
      <c r="R1501" s="183"/>
    </row>
    <row r="1502" spans="1:18" s="32" customFormat="1" ht="25.5" hidden="1" customHeight="1" x14ac:dyDescent="0.2">
      <c r="A1502" s="80" t="s">
        <v>27</v>
      </c>
      <c r="B1502" s="82" t="s">
        <v>89</v>
      </c>
      <c r="C1502" s="82" t="s">
        <v>68</v>
      </c>
      <c r="D1502" s="82" t="s">
        <v>16</v>
      </c>
      <c r="E1502" s="82" t="s">
        <v>539</v>
      </c>
      <c r="F1502" s="82" t="s">
        <v>28</v>
      </c>
      <c r="G1502" s="84">
        <f>G1503</f>
        <v>0</v>
      </c>
      <c r="H1502" s="84">
        <v>0</v>
      </c>
      <c r="I1502" s="84">
        <v>0</v>
      </c>
      <c r="J1502" s="159"/>
      <c r="K1502" s="183"/>
      <c r="L1502" s="183"/>
      <c r="M1502" s="183"/>
      <c r="N1502" s="183"/>
      <c r="O1502" s="183"/>
      <c r="P1502" s="183"/>
      <c r="Q1502" s="183"/>
      <c r="R1502" s="183"/>
    </row>
    <row r="1503" spans="1:18" s="32" customFormat="1" ht="17.25" hidden="1" customHeight="1" x14ac:dyDescent="0.2">
      <c r="A1503" s="80" t="s">
        <v>29</v>
      </c>
      <c r="B1503" s="82" t="s">
        <v>89</v>
      </c>
      <c r="C1503" s="82" t="s">
        <v>68</v>
      </c>
      <c r="D1503" s="82" t="s">
        <v>16</v>
      </c>
      <c r="E1503" s="82" t="s">
        <v>539</v>
      </c>
      <c r="F1503" s="82" t="s">
        <v>30</v>
      </c>
      <c r="G1503" s="84"/>
      <c r="H1503" s="84">
        <v>0</v>
      </c>
      <c r="I1503" s="84">
        <v>0</v>
      </c>
      <c r="J1503" s="159"/>
      <c r="K1503" s="183"/>
      <c r="L1503" s="183"/>
      <c r="M1503" s="183"/>
      <c r="N1503" s="183"/>
      <c r="O1503" s="183"/>
      <c r="P1503" s="183"/>
      <c r="Q1503" s="183"/>
      <c r="R1503" s="183"/>
    </row>
    <row r="1504" spans="1:18" s="18" customFormat="1" ht="25.5" hidden="1" x14ac:dyDescent="0.2">
      <c r="A1504" s="80" t="s">
        <v>416</v>
      </c>
      <c r="B1504" s="82" t="s">
        <v>89</v>
      </c>
      <c r="C1504" s="82" t="s">
        <v>68</v>
      </c>
      <c r="D1504" s="82" t="s">
        <v>16</v>
      </c>
      <c r="E1504" s="82" t="s">
        <v>243</v>
      </c>
      <c r="F1504" s="82"/>
      <c r="G1504" s="84">
        <f>G1505</f>
        <v>0</v>
      </c>
      <c r="H1504" s="84">
        <f t="shared" ref="H1504:I1506" si="371">H1505</f>
        <v>0</v>
      </c>
      <c r="I1504" s="84">
        <f t="shared" si="371"/>
        <v>0</v>
      </c>
      <c r="J1504" s="159"/>
      <c r="K1504" s="180"/>
      <c r="L1504" s="180"/>
      <c r="M1504" s="180"/>
      <c r="N1504" s="180"/>
      <c r="O1504" s="180"/>
      <c r="P1504" s="180"/>
      <c r="Q1504" s="180"/>
      <c r="R1504" s="180"/>
    </row>
    <row r="1505" spans="1:18" s="18" customFormat="1" ht="25.5" hidden="1" x14ac:dyDescent="0.2">
      <c r="A1505" s="80" t="s">
        <v>415</v>
      </c>
      <c r="B1505" s="82" t="s">
        <v>89</v>
      </c>
      <c r="C1505" s="82" t="s">
        <v>68</v>
      </c>
      <c r="D1505" s="82" t="s">
        <v>16</v>
      </c>
      <c r="E1505" s="82" t="s">
        <v>395</v>
      </c>
      <c r="F1505" s="82"/>
      <c r="G1505" s="84">
        <f>G1506</f>
        <v>0</v>
      </c>
      <c r="H1505" s="84">
        <f t="shared" si="371"/>
        <v>0</v>
      </c>
      <c r="I1505" s="84">
        <f t="shared" si="371"/>
        <v>0</v>
      </c>
      <c r="J1505" s="159"/>
      <c r="K1505" s="180"/>
      <c r="L1505" s="180"/>
      <c r="M1505" s="180"/>
      <c r="N1505" s="180"/>
      <c r="O1505" s="180"/>
      <c r="P1505" s="180"/>
      <c r="Q1505" s="180"/>
      <c r="R1505" s="180"/>
    </row>
    <row r="1506" spans="1:18" s="18" customFormat="1" ht="25.5" hidden="1" x14ac:dyDescent="0.2">
      <c r="A1506" s="80" t="s">
        <v>91</v>
      </c>
      <c r="B1506" s="82" t="s">
        <v>89</v>
      </c>
      <c r="C1506" s="82" t="s">
        <v>68</v>
      </c>
      <c r="D1506" s="82" t="s">
        <v>16</v>
      </c>
      <c r="E1506" s="82" t="s">
        <v>395</v>
      </c>
      <c r="F1506" s="82" t="s">
        <v>316</v>
      </c>
      <c r="G1506" s="84">
        <f>G1507</f>
        <v>0</v>
      </c>
      <c r="H1506" s="84">
        <f t="shared" si="371"/>
        <v>0</v>
      </c>
      <c r="I1506" s="84">
        <f t="shared" si="371"/>
        <v>0</v>
      </c>
      <c r="J1506" s="159"/>
      <c r="K1506" s="180"/>
      <c r="L1506" s="180"/>
      <c r="M1506" s="180"/>
      <c r="N1506" s="180"/>
      <c r="O1506" s="180"/>
      <c r="P1506" s="180"/>
      <c r="Q1506" s="180"/>
      <c r="R1506" s="180"/>
    </row>
    <row r="1507" spans="1:18" s="18" customFormat="1" ht="89.25" hidden="1" x14ac:dyDescent="0.2">
      <c r="A1507" s="119" t="s">
        <v>377</v>
      </c>
      <c r="B1507" s="82" t="s">
        <v>89</v>
      </c>
      <c r="C1507" s="82" t="s">
        <v>68</v>
      </c>
      <c r="D1507" s="82" t="s">
        <v>16</v>
      </c>
      <c r="E1507" s="82" t="s">
        <v>395</v>
      </c>
      <c r="F1507" s="82" t="s">
        <v>376</v>
      </c>
      <c r="G1507" s="84">
        <f>50000-50000</f>
        <v>0</v>
      </c>
      <c r="H1507" s="84"/>
      <c r="I1507" s="84"/>
      <c r="J1507" s="159"/>
      <c r="K1507" s="180"/>
      <c r="L1507" s="180"/>
      <c r="M1507" s="180"/>
      <c r="N1507" s="180"/>
      <c r="O1507" s="180"/>
      <c r="P1507" s="180"/>
      <c r="Q1507" s="180"/>
      <c r="R1507" s="180"/>
    </row>
    <row r="1508" spans="1:18" s="33" customFormat="1" ht="15" hidden="1" customHeight="1" x14ac:dyDescent="0.2">
      <c r="A1508" s="80" t="s">
        <v>67</v>
      </c>
      <c r="B1508" s="82" t="s">
        <v>89</v>
      </c>
      <c r="C1508" s="82" t="s">
        <v>68</v>
      </c>
      <c r="D1508" s="82" t="s">
        <v>25</v>
      </c>
      <c r="E1508" s="152"/>
      <c r="F1508" s="152"/>
      <c r="G1508" s="90">
        <f>G1509</f>
        <v>0</v>
      </c>
      <c r="H1508" s="90">
        <f>H1509+H886</f>
        <v>0</v>
      </c>
      <c r="I1508" s="90">
        <f>I1509+I886</f>
        <v>0</v>
      </c>
      <c r="J1508" s="175"/>
      <c r="K1508" s="191"/>
      <c r="L1508" s="191"/>
      <c r="M1508" s="191"/>
      <c r="N1508" s="191"/>
      <c r="O1508" s="191"/>
      <c r="P1508" s="191"/>
      <c r="Q1508" s="191"/>
      <c r="R1508" s="191"/>
    </row>
    <row r="1509" spans="1:18" s="28" customFormat="1" ht="28.5" hidden="1" customHeight="1" x14ac:dyDescent="0.2">
      <c r="A1509" s="125" t="s">
        <v>422</v>
      </c>
      <c r="B1509" s="82" t="s">
        <v>89</v>
      </c>
      <c r="C1509" s="82" t="s">
        <v>68</v>
      </c>
      <c r="D1509" s="82" t="s">
        <v>25</v>
      </c>
      <c r="E1509" s="82" t="s">
        <v>177</v>
      </c>
      <c r="F1509" s="82"/>
      <c r="G1509" s="84">
        <f>G1510+G1513+G1516</f>
        <v>0</v>
      </c>
      <c r="H1509" s="84">
        <f t="shared" ref="H1509:I1509" si="372">H1510+H1513+H1516</f>
        <v>0</v>
      </c>
      <c r="I1509" s="84">
        <f t="shared" si="372"/>
        <v>0</v>
      </c>
      <c r="J1509" s="159"/>
      <c r="K1509" s="184"/>
      <c r="L1509" s="184"/>
      <c r="M1509" s="184"/>
      <c r="N1509" s="184"/>
      <c r="O1509" s="184"/>
      <c r="P1509" s="184"/>
      <c r="Q1509" s="184"/>
      <c r="R1509" s="184"/>
    </row>
    <row r="1510" spans="1:18" s="28" customFormat="1" ht="27.75" hidden="1" customHeight="1" x14ac:dyDescent="0.2">
      <c r="A1510" s="125" t="s">
        <v>69</v>
      </c>
      <c r="B1510" s="82" t="s">
        <v>89</v>
      </c>
      <c r="C1510" s="82" t="s">
        <v>68</v>
      </c>
      <c r="D1510" s="82" t="s">
        <v>25</v>
      </c>
      <c r="E1510" s="82" t="s">
        <v>188</v>
      </c>
      <c r="F1510" s="82"/>
      <c r="G1510" s="84">
        <f>G1511</f>
        <v>0</v>
      </c>
      <c r="H1510" s="84">
        <f t="shared" ref="H1510:I1510" si="373">H1511</f>
        <v>0</v>
      </c>
      <c r="I1510" s="84">
        <f t="shared" si="373"/>
        <v>0</v>
      </c>
      <c r="J1510" s="159"/>
      <c r="K1510" s="184"/>
      <c r="L1510" s="184"/>
      <c r="M1510" s="184"/>
      <c r="N1510" s="184"/>
      <c r="O1510" s="184"/>
      <c r="P1510" s="184"/>
      <c r="Q1510" s="184"/>
      <c r="R1510" s="184"/>
    </row>
    <row r="1511" spans="1:18" s="32" customFormat="1" ht="28.5" hidden="1" customHeight="1" x14ac:dyDescent="0.2">
      <c r="A1511" s="80" t="s">
        <v>33</v>
      </c>
      <c r="B1511" s="82" t="s">
        <v>89</v>
      </c>
      <c r="C1511" s="82" t="s">
        <v>68</v>
      </c>
      <c r="D1511" s="82" t="s">
        <v>25</v>
      </c>
      <c r="E1511" s="82" t="s">
        <v>188</v>
      </c>
      <c r="F1511" s="82" t="s">
        <v>34</v>
      </c>
      <c r="G1511" s="84">
        <f>G1512</f>
        <v>0</v>
      </c>
      <c r="H1511" s="84">
        <f>H1512</f>
        <v>0</v>
      </c>
      <c r="I1511" s="84">
        <f>I1512</f>
        <v>0</v>
      </c>
      <c r="J1511" s="159"/>
      <c r="K1511" s="183"/>
      <c r="L1511" s="183"/>
      <c r="M1511" s="183"/>
      <c r="N1511" s="183"/>
      <c r="O1511" s="183"/>
      <c r="P1511" s="183"/>
      <c r="Q1511" s="183"/>
      <c r="R1511" s="183"/>
    </row>
    <row r="1512" spans="1:18" s="32" customFormat="1" hidden="1" x14ac:dyDescent="0.2">
      <c r="A1512" s="80"/>
      <c r="B1512" s="82" t="s">
        <v>89</v>
      </c>
      <c r="C1512" s="82"/>
      <c r="D1512" s="82"/>
      <c r="E1512" s="82"/>
      <c r="F1512" s="82"/>
      <c r="G1512" s="84"/>
      <c r="H1512" s="84"/>
      <c r="I1512" s="84"/>
      <c r="J1512" s="159"/>
      <c r="K1512" s="185"/>
      <c r="L1512" s="183"/>
      <c r="M1512" s="183"/>
      <c r="N1512" s="183"/>
      <c r="O1512" s="183"/>
      <c r="P1512" s="183"/>
      <c r="Q1512" s="183"/>
      <c r="R1512" s="183"/>
    </row>
    <row r="1513" spans="1:18" s="28" customFormat="1" ht="51" hidden="1" customHeight="1" x14ac:dyDescent="0.2">
      <c r="A1513" s="125" t="s">
        <v>750</v>
      </c>
      <c r="B1513" s="82" t="s">
        <v>89</v>
      </c>
      <c r="C1513" s="82" t="s">
        <v>68</v>
      </c>
      <c r="D1513" s="82" t="s">
        <v>25</v>
      </c>
      <c r="E1513" s="82" t="s">
        <v>749</v>
      </c>
      <c r="F1513" s="82"/>
      <c r="G1513" s="84">
        <f>G1514</f>
        <v>0</v>
      </c>
      <c r="H1513" s="84">
        <f t="shared" ref="H1513:I1513" si="374">H1514</f>
        <v>0</v>
      </c>
      <c r="I1513" s="84">
        <f t="shared" si="374"/>
        <v>0</v>
      </c>
      <c r="J1513" s="159"/>
      <c r="K1513" s="184"/>
      <c r="L1513" s="184"/>
      <c r="M1513" s="184"/>
      <c r="N1513" s="184"/>
      <c r="O1513" s="184"/>
      <c r="P1513" s="184"/>
      <c r="Q1513" s="184"/>
      <c r="R1513" s="184"/>
    </row>
    <row r="1514" spans="1:18" s="32" customFormat="1" ht="28.5" hidden="1" customHeight="1" x14ac:dyDescent="0.2">
      <c r="A1514" s="80" t="s">
        <v>33</v>
      </c>
      <c r="B1514" s="82" t="s">
        <v>89</v>
      </c>
      <c r="C1514" s="82" t="s">
        <v>68</v>
      </c>
      <c r="D1514" s="82" t="s">
        <v>25</v>
      </c>
      <c r="E1514" s="82" t="s">
        <v>749</v>
      </c>
      <c r="F1514" s="82" t="s">
        <v>34</v>
      </c>
      <c r="G1514" s="84">
        <f>G1515</f>
        <v>0</v>
      </c>
      <c r="H1514" s="84">
        <f>H1515</f>
        <v>0</v>
      </c>
      <c r="I1514" s="84">
        <f>I1515</f>
        <v>0</v>
      </c>
      <c r="J1514" s="159"/>
      <c r="K1514" s="183"/>
      <c r="L1514" s="183"/>
      <c r="M1514" s="183"/>
      <c r="N1514" s="183"/>
      <c r="O1514" s="183"/>
      <c r="P1514" s="183"/>
      <c r="Q1514" s="183"/>
      <c r="R1514" s="183"/>
    </row>
    <row r="1515" spans="1:18" s="32" customFormat="1" ht="25.5" hidden="1" x14ac:dyDescent="0.2">
      <c r="A1515" s="80" t="s">
        <v>35</v>
      </c>
      <c r="B1515" s="82" t="s">
        <v>89</v>
      </c>
      <c r="C1515" s="82" t="s">
        <v>68</v>
      </c>
      <c r="D1515" s="82" t="s">
        <v>25</v>
      </c>
      <c r="E1515" s="82" t="s">
        <v>749</v>
      </c>
      <c r="F1515" s="82" t="s">
        <v>36</v>
      </c>
      <c r="G1515" s="84"/>
      <c r="H1515" s="84">
        <v>0</v>
      </c>
      <c r="I1515" s="84">
        <v>0</v>
      </c>
      <c r="J1515" s="159"/>
      <c r="K1515" s="185"/>
      <c r="L1515" s="183"/>
      <c r="M1515" s="183"/>
      <c r="N1515" s="183"/>
      <c r="O1515" s="183"/>
      <c r="P1515" s="183"/>
      <c r="Q1515" s="183"/>
      <c r="R1515" s="183"/>
    </row>
    <row r="1516" spans="1:18" s="28" customFormat="1" ht="51" hidden="1" customHeight="1" x14ac:dyDescent="0.2">
      <c r="A1516" s="125" t="s">
        <v>752</v>
      </c>
      <c r="B1516" s="82" t="s">
        <v>89</v>
      </c>
      <c r="C1516" s="82" t="s">
        <v>68</v>
      </c>
      <c r="D1516" s="82" t="s">
        <v>25</v>
      </c>
      <c r="E1516" s="82" t="s">
        <v>751</v>
      </c>
      <c r="F1516" s="82"/>
      <c r="G1516" s="84">
        <f>G1517</f>
        <v>0</v>
      </c>
      <c r="H1516" s="84">
        <f t="shared" ref="H1516:I1516" si="375">H1517</f>
        <v>0</v>
      </c>
      <c r="I1516" s="84">
        <f t="shared" si="375"/>
        <v>0</v>
      </c>
      <c r="J1516" s="159"/>
      <c r="K1516" s="184"/>
      <c r="L1516" s="184"/>
      <c r="M1516" s="184"/>
      <c r="N1516" s="184"/>
      <c r="O1516" s="184"/>
      <c r="P1516" s="184"/>
      <c r="Q1516" s="184"/>
      <c r="R1516" s="184"/>
    </row>
    <row r="1517" spans="1:18" s="32" customFormat="1" ht="28.5" hidden="1" customHeight="1" x14ac:dyDescent="0.2">
      <c r="A1517" s="80" t="s">
        <v>33</v>
      </c>
      <c r="B1517" s="82" t="s">
        <v>89</v>
      </c>
      <c r="C1517" s="82" t="s">
        <v>68</v>
      </c>
      <c r="D1517" s="82" t="s">
        <v>25</v>
      </c>
      <c r="E1517" s="82" t="s">
        <v>751</v>
      </c>
      <c r="F1517" s="82" t="s">
        <v>34</v>
      </c>
      <c r="G1517" s="84">
        <f>G1518</f>
        <v>0</v>
      </c>
      <c r="H1517" s="84">
        <f>H1518</f>
        <v>0</v>
      </c>
      <c r="I1517" s="84">
        <f>I1518</f>
        <v>0</v>
      </c>
      <c r="J1517" s="159"/>
      <c r="K1517" s="183"/>
      <c r="L1517" s="183"/>
      <c r="M1517" s="183"/>
      <c r="N1517" s="183"/>
      <c r="O1517" s="183"/>
      <c r="P1517" s="183"/>
      <c r="Q1517" s="183"/>
      <c r="R1517" s="183"/>
    </row>
    <row r="1518" spans="1:18" s="32" customFormat="1" ht="25.5" hidden="1" x14ac:dyDescent="0.2">
      <c r="A1518" s="80" t="s">
        <v>35</v>
      </c>
      <c r="B1518" s="82" t="s">
        <v>89</v>
      </c>
      <c r="C1518" s="82" t="s">
        <v>68</v>
      </c>
      <c r="D1518" s="82" t="s">
        <v>25</v>
      </c>
      <c r="E1518" s="82" t="s">
        <v>751</v>
      </c>
      <c r="F1518" s="82" t="s">
        <v>36</v>
      </c>
      <c r="G1518" s="84"/>
      <c r="H1518" s="84">
        <v>0</v>
      </c>
      <c r="I1518" s="84">
        <v>0</v>
      </c>
      <c r="J1518" s="159"/>
      <c r="K1518" s="185"/>
      <c r="L1518" s="183"/>
      <c r="M1518" s="183"/>
      <c r="N1518" s="183"/>
      <c r="O1518" s="183"/>
      <c r="P1518" s="183"/>
      <c r="Q1518" s="183"/>
      <c r="R1518" s="183"/>
    </row>
    <row r="1519" spans="1:18" s="28" customFormat="1" ht="296.25" hidden="1" customHeight="1" x14ac:dyDescent="0.2">
      <c r="A1519" s="101" t="s">
        <v>1131</v>
      </c>
      <c r="B1519" s="82" t="s">
        <v>89</v>
      </c>
      <c r="C1519" s="82" t="s">
        <v>65</v>
      </c>
      <c r="D1519" s="82" t="s">
        <v>51</v>
      </c>
      <c r="E1519" s="15" t="s">
        <v>1130</v>
      </c>
      <c r="F1519" s="39"/>
      <c r="G1519" s="70">
        <f t="shared" ref="G1519:I1519" si="376">G1520</f>
        <v>0</v>
      </c>
      <c r="H1519" s="84">
        <f t="shared" si="376"/>
        <v>0</v>
      </c>
      <c r="I1519" s="84">
        <f t="shared" si="376"/>
        <v>0</v>
      </c>
      <c r="J1519" s="159"/>
      <c r="K1519" s="184"/>
      <c r="L1519" s="184"/>
      <c r="M1519" s="184"/>
      <c r="N1519" s="184"/>
      <c r="O1519" s="184"/>
      <c r="P1519" s="184"/>
      <c r="Q1519" s="184"/>
      <c r="R1519" s="184"/>
    </row>
    <row r="1520" spans="1:18" s="28" customFormat="1" ht="25.5" hidden="1" x14ac:dyDescent="0.2">
      <c r="A1520" s="80" t="s">
        <v>27</v>
      </c>
      <c r="B1520" s="82" t="s">
        <v>89</v>
      </c>
      <c r="C1520" s="82" t="s">
        <v>65</v>
      </c>
      <c r="D1520" s="82" t="s">
        <v>51</v>
      </c>
      <c r="E1520" s="15" t="s">
        <v>1130</v>
      </c>
      <c r="F1520" s="15" t="s">
        <v>28</v>
      </c>
      <c r="G1520" s="70">
        <f>G1524</f>
        <v>0</v>
      </c>
      <c r="H1520" s="84">
        <f>H1524</f>
        <v>0</v>
      </c>
      <c r="I1520" s="84">
        <f>I1524</f>
        <v>0</v>
      </c>
      <c r="J1520" s="159"/>
      <c r="K1520" s="184"/>
      <c r="L1520" s="184"/>
      <c r="M1520" s="184"/>
      <c r="N1520" s="184"/>
      <c r="O1520" s="184"/>
      <c r="P1520" s="184"/>
      <c r="Q1520" s="184"/>
      <c r="R1520" s="184"/>
    </row>
    <row r="1521" spans="1:18" s="28" customFormat="1" ht="69.599999999999994" customHeight="1" x14ac:dyDescent="0.2">
      <c r="A1521" s="101" t="s">
        <v>1311</v>
      </c>
      <c r="B1521" s="82" t="s">
        <v>89</v>
      </c>
      <c r="C1521" s="82" t="s">
        <v>65</v>
      </c>
      <c r="D1521" s="82" t="s">
        <v>51</v>
      </c>
      <c r="E1521" s="15" t="s">
        <v>608</v>
      </c>
      <c r="F1521" s="39"/>
      <c r="G1521" s="70">
        <f t="shared" ref="G1521:I1522" si="377">G1522</f>
        <v>18336157.309999999</v>
      </c>
      <c r="H1521" s="84">
        <f t="shared" si="377"/>
        <v>17623031.170000002</v>
      </c>
      <c r="I1521" s="84">
        <f t="shared" si="377"/>
        <v>16904411.210000001</v>
      </c>
      <c r="J1521" s="159"/>
      <c r="K1521" s="184"/>
      <c r="L1521" s="184"/>
      <c r="M1521" s="184"/>
      <c r="N1521" s="184"/>
      <c r="O1521" s="184"/>
      <c r="P1521" s="184"/>
      <c r="Q1521" s="184"/>
      <c r="R1521" s="184"/>
    </row>
    <row r="1522" spans="1:18" s="28" customFormat="1" ht="25.5" x14ac:dyDescent="0.2">
      <c r="A1522" s="80" t="s">
        <v>27</v>
      </c>
      <c r="B1522" s="82" t="s">
        <v>89</v>
      </c>
      <c r="C1522" s="82" t="s">
        <v>65</v>
      </c>
      <c r="D1522" s="82" t="s">
        <v>51</v>
      </c>
      <c r="E1522" s="15" t="s">
        <v>608</v>
      </c>
      <c r="F1522" s="15" t="s">
        <v>28</v>
      </c>
      <c r="G1522" s="70">
        <f t="shared" si="377"/>
        <v>18336157.309999999</v>
      </c>
      <c r="H1522" s="84">
        <f t="shared" si="377"/>
        <v>17623031.170000002</v>
      </c>
      <c r="I1522" s="84">
        <f t="shared" si="377"/>
        <v>16904411.210000001</v>
      </c>
      <c r="J1522" s="159"/>
      <c r="K1522" s="184"/>
      <c r="L1522" s="184"/>
      <c r="M1522" s="184"/>
      <c r="N1522" s="184"/>
      <c r="O1522" s="184"/>
      <c r="P1522" s="184"/>
      <c r="Q1522" s="184"/>
      <c r="R1522" s="184"/>
    </row>
    <row r="1523" spans="1:18" x14ac:dyDescent="0.2">
      <c r="A1523" s="80" t="s">
        <v>29</v>
      </c>
      <c r="B1523" s="82" t="s">
        <v>89</v>
      </c>
      <c r="C1523" s="82" t="s">
        <v>65</v>
      </c>
      <c r="D1523" s="82" t="s">
        <v>51</v>
      </c>
      <c r="E1523" s="15" t="s">
        <v>608</v>
      </c>
      <c r="F1523" s="15" t="s">
        <v>30</v>
      </c>
      <c r="G1523" s="70">
        <v>18336157.309999999</v>
      </c>
      <c r="H1523" s="84">
        <v>17623031.170000002</v>
      </c>
      <c r="I1523" s="84">
        <v>16904411.210000001</v>
      </c>
      <c r="J1523" s="159"/>
    </row>
    <row r="1524" spans="1:18" hidden="1" x14ac:dyDescent="0.2">
      <c r="A1524" s="80" t="s">
        <v>29</v>
      </c>
      <c r="B1524" s="82" t="s">
        <v>89</v>
      </c>
      <c r="C1524" s="82" t="s">
        <v>65</v>
      </c>
      <c r="D1524" s="82" t="s">
        <v>51</v>
      </c>
      <c r="E1524" s="15" t="s">
        <v>1130</v>
      </c>
      <c r="F1524" s="15" t="s">
        <v>30</v>
      </c>
      <c r="G1524" s="70"/>
      <c r="H1524" s="84"/>
      <c r="I1524" s="84"/>
      <c r="J1524" s="159"/>
    </row>
    <row r="1525" spans="1:18" s="22" customFormat="1" x14ac:dyDescent="0.2">
      <c r="A1525" s="47" t="s">
        <v>70</v>
      </c>
      <c r="B1525" s="19"/>
      <c r="C1525" s="20"/>
      <c r="D1525" s="20"/>
      <c r="E1525" s="20"/>
      <c r="F1525" s="20"/>
      <c r="G1525" s="12">
        <f>G706+G1470+G693+G686+G701+G1492</f>
        <v>1371148556.95</v>
      </c>
      <c r="H1525" s="12">
        <f>H706+H1470+H693+H686+H701+H1492</f>
        <v>1337910741.2000005</v>
      </c>
      <c r="I1525" s="12">
        <f>I706+I1470+I693+I686+I701+I1492</f>
        <v>1418407936.1399999</v>
      </c>
      <c r="J1525" s="286"/>
      <c r="K1525" s="222"/>
      <c r="L1525" s="222"/>
      <c r="M1525" s="61"/>
      <c r="N1525" s="61"/>
      <c r="O1525" s="61"/>
      <c r="P1525" s="61"/>
      <c r="Q1525" s="61"/>
      <c r="R1525" s="61"/>
    </row>
    <row r="1526" spans="1:18" s="87" customFormat="1" ht="46.5" customHeight="1" x14ac:dyDescent="0.2">
      <c r="A1526" s="350" t="s">
        <v>1096</v>
      </c>
      <c r="B1526" s="351">
        <v>792</v>
      </c>
      <c r="C1526" s="351"/>
      <c r="D1526" s="351"/>
      <c r="E1526" s="351"/>
      <c r="F1526" s="351"/>
      <c r="G1526" s="353"/>
      <c r="H1526" s="353"/>
      <c r="I1526" s="353"/>
      <c r="J1526" s="177"/>
      <c r="K1526" s="189"/>
      <c r="L1526" s="189"/>
      <c r="M1526" s="166"/>
      <c r="N1526" s="166"/>
      <c r="O1526" s="166"/>
      <c r="P1526" s="166"/>
      <c r="Q1526" s="166"/>
      <c r="R1526" s="166"/>
    </row>
    <row r="1527" spans="1:18" x14ac:dyDescent="0.2">
      <c r="A1527" s="243" t="s">
        <v>15</v>
      </c>
      <c r="B1527" s="241">
        <v>792</v>
      </c>
      <c r="C1527" s="238" t="s">
        <v>16</v>
      </c>
      <c r="D1527" s="238"/>
      <c r="E1527" s="238"/>
      <c r="F1527" s="238"/>
      <c r="G1527" s="235">
        <f>G1528+G1535+G1545</f>
        <v>20101595.710000001</v>
      </c>
      <c r="H1527" s="235">
        <f>H1528+H1535+H1545</f>
        <v>20061002.379999999</v>
      </c>
      <c r="I1527" s="235">
        <f>I1528+I1535+I1545</f>
        <v>20074432.850000001</v>
      </c>
      <c r="J1527" s="171"/>
    </row>
    <row r="1528" spans="1:18" ht="51" hidden="1" x14ac:dyDescent="0.2">
      <c r="A1528" s="80" t="s">
        <v>71</v>
      </c>
      <c r="B1528" s="133">
        <v>792</v>
      </c>
      <c r="C1528" s="82" t="s">
        <v>16</v>
      </c>
      <c r="D1528" s="82" t="s">
        <v>51</v>
      </c>
      <c r="E1528" s="82"/>
      <c r="F1528" s="82"/>
      <c r="G1528" s="84">
        <f>G1529</f>
        <v>0</v>
      </c>
      <c r="H1528" s="84">
        <f t="shared" ref="H1528:I1529" si="378">H1529</f>
        <v>0</v>
      </c>
      <c r="I1528" s="84">
        <f t="shared" si="378"/>
        <v>0</v>
      </c>
      <c r="J1528" s="159"/>
      <c r="K1528" s="189"/>
    </row>
    <row r="1529" spans="1:18" s="28" customFormat="1" ht="39.75" hidden="1" customHeight="1" x14ac:dyDescent="0.2">
      <c r="A1529" s="80" t="s">
        <v>394</v>
      </c>
      <c r="B1529" s="133">
        <v>792</v>
      </c>
      <c r="C1529" s="82" t="s">
        <v>16</v>
      </c>
      <c r="D1529" s="82" t="s">
        <v>51</v>
      </c>
      <c r="E1529" s="82" t="s">
        <v>212</v>
      </c>
      <c r="F1529" s="152"/>
      <c r="G1529" s="84">
        <f>G1530</f>
        <v>0</v>
      </c>
      <c r="H1529" s="84">
        <f t="shared" si="378"/>
        <v>0</v>
      </c>
      <c r="I1529" s="84">
        <f t="shared" si="378"/>
        <v>0</v>
      </c>
      <c r="J1529" s="159"/>
      <c r="K1529" s="190"/>
      <c r="L1529" s="184"/>
      <c r="M1529" s="184"/>
      <c r="N1529" s="184"/>
      <c r="O1529" s="184"/>
      <c r="P1529" s="184"/>
      <c r="Q1529" s="184"/>
      <c r="R1529" s="184"/>
    </row>
    <row r="1530" spans="1:18" s="28" customFormat="1" ht="38.25" hidden="1" x14ac:dyDescent="0.2">
      <c r="A1530" s="80" t="s">
        <v>139</v>
      </c>
      <c r="B1530" s="133">
        <v>792</v>
      </c>
      <c r="C1530" s="82" t="s">
        <v>16</v>
      </c>
      <c r="D1530" s="82" t="s">
        <v>51</v>
      </c>
      <c r="E1530" s="82" t="s">
        <v>599</v>
      </c>
      <c r="F1530" s="152"/>
      <c r="G1530" s="84">
        <f>G1532</f>
        <v>0</v>
      </c>
      <c r="H1530" s="84">
        <f t="shared" ref="H1530:I1530" si="379">H1532</f>
        <v>0</v>
      </c>
      <c r="I1530" s="84">
        <f t="shared" si="379"/>
        <v>0</v>
      </c>
      <c r="J1530" s="159"/>
      <c r="K1530" s="190"/>
      <c r="L1530" s="190"/>
      <c r="M1530" s="184"/>
      <c r="N1530" s="184"/>
      <c r="O1530" s="184"/>
      <c r="P1530" s="184"/>
      <c r="Q1530" s="184"/>
      <c r="R1530" s="184"/>
    </row>
    <row r="1531" spans="1:18" hidden="1" x14ac:dyDescent="0.2">
      <c r="A1531" s="80"/>
      <c r="B1531" s="133"/>
      <c r="C1531" s="82"/>
      <c r="D1531" s="82"/>
      <c r="E1531" s="82"/>
      <c r="F1531" s="82"/>
      <c r="G1531" s="84"/>
      <c r="H1531" s="84"/>
      <c r="I1531" s="84"/>
      <c r="J1531" s="159"/>
    </row>
    <row r="1532" spans="1:18" s="3" customFormat="1" ht="73.5" hidden="1" customHeight="1" x14ac:dyDescent="0.2">
      <c r="A1532" s="80" t="s">
        <v>600</v>
      </c>
      <c r="B1532" s="133">
        <v>792</v>
      </c>
      <c r="C1532" s="82" t="s">
        <v>16</v>
      </c>
      <c r="D1532" s="82" t="s">
        <v>51</v>
      </c>
      <c r="E1532" s="82" t="s">
        <v>599</v>
      </c>
      <c r="F1532" s="82"/>
      <c r="G1532" s="84">
        <f>G1534</f>
        <v>0</v>
      </c>
      <c r="H1532" s="84">
        <f t="shared" ref="H1532:I1532" si="380">H1534</f>
        <v>0</v>
      </c>
      <c r="I1532" s="84">
        <f t="shared" si="380"/>
        <v>0</v>
      </c>
      <c r="J1532" s="159"/>
      <c r="K1532" s="179"/>
      <c r="L1532" s="179"/>
      <c r="M1532" s="179"/>
      <c r="N1532" s="179"/>
      <c r="O1532" s="179"/>
      <c r="P1532" s="179"/>
      <c r="Q1532" s="179"/>
      <c r="R1532" s="179"/>
    </row>
    <row r="1533" spans="1:18" s="3" customFormat="1" hidden="1" x14ac:dyDescent="0.2">
      <c r="A1533" s="80" t="s">
        <v>140</v>
      </c>
      <c r="B1533" s="133">
        <v>792</v>
      </c>
      <c r="C1533" s="82" t="s">
        <v>16</v>
      </c>
      <c r="D1533" s="82" t="s">
        <v>51</v>
      </c>
      <c r="E1533" s="82" t="s">
        <v>599</v>
      </c>
      <c r="F1533" s="82" t="s">
        <v>141</v>
      </c>
      <c r="G1533" s="84">
        <f t="shared" ref="G1533:I1533" si="381">G1534</f>
        <v>0</v>
      </c>
      <c r="H1533" s="84">
        <f t="shared" si="381"/>
        <v>0</v>
      </c>
      <c r="I1533" s="84">
        <f t="shared" si="381"/>
        <v>0</v>
      </c>
      <c r="J1533" s="159"/>
      <c r="K1533" s="198"/>
      <c r="L1533" s="179"/>
      <c r="M1533" s="179"/>
      <c r="N1533" s="179"/>
      <c r="O1533" s="179"/>
      <c r="P1533" s="179"/>
      <c r="Q1533" s="179"/>
      <c r="R1533" s="179"/>
    </row>
    <row r="1534" spans="1:18" hidden="1" x14ac:dyDescent="0.2">
      <c r="A1534" s="80" t="s">
        <v>142</v>
      </c>
      <c r="B1534" s="133">
        <v>792</v>
      </c>
      <c r="C1534" s="82" t="s">
        <v>16</v>
      </c>
      <c r="D1534" s="82" t="s">
        <v>51</v>
      </c>
      <c r="E1534" s="82" t="s">
        <v>599</v>
      </c>
      <c r="F1534" s="82" t="s">
        <v>143</v>
      </c>
      <c r="G1534" s="84"/>
      <c r="H1534" s="84"/>
      <c r="I1534" s="84"/>
      <c r="J1534" s="159"/>
    </row>
    <row r="1535" spans="1:18" ht="38.25" x14ac:dyDescent="0.2">
      <c r="A1535" s="80" t="s">
        <v>144</v>
      </c>
      <c r="B1535" s="133">
        <v>792</v>
      </c>
      <c r="C1535" s="82" t="s">
        <v>16</v>
      </c>
      <c r="D1535" s="82" t="s">
        <v>145</v>
      </c>
      <c r="E1535" s="82"/>
      <c r="F1535" s="82"/>
      <c r="G1535" s="84">
        <f t="shared" ref="G1535:I1537" si="382">G1536</f>
        <v>16107363.5</v>
      </c>
      <c r="H1535" s="84">
        <f t="shared" si="382"/>
        <v>16104663.5</v>
      </c>
      <c r="I1535" s="84">
        <f t="shared" si="382"/>
        <v>16104663.5</v>
      </c>
      <c r="J1535" s="159"/>
      <c r="K1535" s="189"/>
    </row>
    <row r="1536" spans="1:18" s="33" customFormat="1" ht="45.75" customHeight="1" x14ac:dyDescent="0.2">
      <c r="A1536" s="16" t="s">
        <v>1036</v>
      </c>
      <c r="B1536" s="133">
        <v>792</v>
      </c>
      <c r="C1536" s="82" t="s">
        <v>16</v>
      </c>
      <c r="D1536" s="82" t="s">
        <v>145</v>
      </c>
      <c r="E1536" s="82" t="s">
        <v>212</v>
      </c>
      <c r="F1536" s="152"/>
      <c r="G1536" s="84">
        <f t="shared" si="382"/>
        <v>16107363.5</v>
      </c>
      <c r="H1536" s="84">
        <f t="shared" si="382"/>
        <v>16104663.5</v>
      </c>
      <c r="I1536" s="84">
        <f t="shared" si="382"/>
        <v>16104663.5</v>
      </c>
      <c r="J1536" s="159"/>
      <c r="K1536" s="199"/>
      <c r="L1536" s="191"/>
      <c r="M1536" s="191"/>
      <c r="N1536" s="191"/>
      <c r="O1536" s="191"/>
      <c r="P1536" s="191"/>
      <c r="Q1536" s="191"/>
      <c r="R1536" s="191"/>
    </row>
    <row r="1537" spans="1:18" s="46" customFormat="1" ht="41.25" customHeight="1" x14ac:dyDescent="0.2">
      <c r="A1537" s="80" t="s">
        <v>1051</v>
      </c>
      <c r="B1537" s="133">
        <v>792</v>
      </c>
      <c r="C1537" s="82" t="s">
        <v>16</v>
      </c>
      <c r="D1537" s="82" t="s">
        <v>145</v>
      </c>
      <c r="E1537" s="82" t="s">
        <v>214</v>
      </c>
      <c r="F1537" s="82"/>
      <c r="G1537" s="84">
        <f t="shared" si="382"/>
        <v>16107363.5</v>
      </c>
      <c r="H1537" s="84">
        <f t="shared" si="382"/>
        <v>16104663.5</v>
      </c>
      <c r="I1537" s="84">
        <f t="shared" si="382"/>
        <v>16104663.5</v>
      </c>
      <c r="J1537" s="159"/>
      <c r="K1537" s="200"/>
      <c r="L1537" s="200"/>
      <c r="M1537" s="200"/>
      <c r="N1537" s="200"/>
      <c r="O1537" s="200"/>
      <c r="P1537" s="200"/>
      <c r="Q1537" s="200"/>
      <c r="R1537" s="200"/>
    </row>
    <row r="1538" spans="1:18" s="46" customFormat="1" ht="27.75" customHeight="1" x14ac:dyDescent="0.2">
      <c r="A1538" s="13" t="s">
        <v>1412</v>
      </c>
      <c r="B1538" s="133">
        <v>792</v>
      </c>
      <c r="C1538" s="82" t="s">
        <v>16</v>
      </c>
      <c r="D1538" s="82" t="s">
        <v>145</v>
      </c>
      <c r="E1538" s="82" t="s">
        <v>215</v>
      </c>
      <c r="F1538" s="82"/>
      <c r="G1538" s="84">
        <f>G1539+G1541+G1543</f>
        <v>16107363.5</v>
      </c>
      <c r="H1538" s="84">
        <f t="shared" ref="H1538:I1538" si="383">H1539+H1541+H1543</f>
        <v>16104663.5</v>
      </c>
      <c r="I1538" s="84">
        <f t="shared" si="383"/>
        <v>16104663.5</v>
      </c>
      <c r="J1538" s="159"/>
      <c r="K1538" s="200"/>
      <c r="L1538" s="200"/>
      <c r="M1538" s="200"/>
      <c r="N1538" s="200"/>
      <c r="O1538" s="200"/>
      <c r="P1538" s="200"/>
      <c r="Q1538" s="200"/>
      <c r="R1538" s="200"/>
    </row>
    <row r="1539" spans="1:18" s="46" customFormat="1" ht="51" customHeight="1" x14ac:dyDescent="0.2">
      <c r="A1539" s="80" t="s">
        <v>52</v>
      </c>
      <c r="B1539" s="133">
        <v>792</v>
      </c>
      <c r="C1539" s="82" t="s">
        <v>16</v>
      </c>
      <c r="D1539" s="82" t="s">
        <v>145</v>
      </c>
      <c r="E1539" s="82" t="s">
        <v>215</v>
      </c>
      <c r="F1539" s="82" t="s">
        <v>55</v>
      </c>
      <c r="G1539" s="84">
        <f>G1540</f>
        <v>14848049</v>
      </c>
      <c r="H1539" s="84">
        <f>H1540</f>
        <v>14848049</v>
      </c>
      <c r="I1539" s="84">
        <f>I1540</f>
        <v>14848049</v>
      </c>
      <c r="J1539" s="159"/>
      <c r="K1539" s="200"/>
      <c r="L1539" s="200"/>
      <c r="M1539" s="200"/>
      <c r="N1539" s="200"/>
      <c r="O1539" s="200"/>
      <c r="P1539" s="200"/>
      <c r="Q1539" s="200"/>
      <c r="R1539" s="200"/>
    </row>
    <row r="1540" spans="1:18" s="46" customFormat="1" ht="25.5" x14ac:dyDescent="0.2">
      <c r="A1540" s="80" t="s">
        <v>53</v>
      </c>
      <c r="B1540" s="133">
        <v>792</v>
      </c>
      <c r="C1540" s="82" t="s">
        <v>16</v>
      </c>
      <c r="D1540" s="82" t="s">
        <v>145</v>
      </c>
      <c r="E1540" s="82" t="s">
        <v>215</v>
      </c>
      <c r="F1540" s="82" t="s">
        <v>56</v>
      </c>
      <c r="G1540" s="84">
        <f>14848049</f>
        <v>14848049</v>
      </c>
      <c r="H1540" s="84">
        <v>14848049</v>
      </c>
      <c r="I1540" s="84">
        <v>14848049</v>
      </c>
      <c r="J1540" s="159"/>
      <c r="K1540" s="200"/>
      <c r="L1540" s="200"/>
      <c r="M1540" s="200"/>
      <c r="N1540" s="200"/>
      <c r="O1540" s="200"/>
      <c r="P1540" s="200"/>
      <c r="Q1540" s="200"/>
      <c r="R1540" s="200"/>
    </row>
    <row r="1541" spans="1:18" s="46" customFormat="1" ht="25.5" x14ac:dyDescent="0.2">
      <c r="A1541" s="80" t="s">
        <v>33</v>
      </c>
      <c r="B1541" s="133">
        <v>792</v>
      </c>
      <c r="C1541" s="82" t="s">
        <v>16</v>
      </c>
      <c r="D1541" s="82" t="s">
        <v>145</v>
      </c>
      <c r="E1541" s="82" t="s">
        <v>215</v>
      </c>
      <c r="F1541" s="82" t="s">
        <v>34</v>
      </c>
      <c r="G1541" s="84">
        <f>G1542</f>
        <v>1224314.5</v>
      </c>
      <c r="H1541" s="84">
        <f>H1542</f>
        <v>1221614.5</v>
      </c>
      <c r="I1541" s="84">
        <f>I1542</f>
        <v>1221614.5</v>
      </c>
      <c r="J1541" s="159"/>
      <c r="K1541" s="200"/>
      <c r="L1541" s="200"/>
      <c r="M1541" s="200"/>
      <c r="N1541" s="200"/>
      <c r="O1541" s="200"/>
      <c r="P1541" s="200"/>
      <c r="Q1541" s="200"/>
      <c r="R1541" s="200"/>
    </row>
    <row r="1542" spans="1:18" s="46" customFormat="1" ht="25.5" x14ac:dyDescent="0.2">
      <c r="A1542" s="80" t="s">
        <v>35</v>
      </c>
      <c r="B1542" s="133">
        <v>792</v>
      </c>
      <c r="C1542" s="82" t="s">
        <v>16</v>
      </c>
      <c r="D1542" s="82" t="s">
        <v>145</v>
      </c>
      <c r="E1542" s="82" t="s">
        <v>215</v>
      </c>
      <c r="F1542" s="82" t="s">
        <v>36</v>
      </c>
      <c r="G1542" s="84">
        <f>1221614+2700+0.5</f>
        <v>1224314.5</v>
      </c>
      <c r="H1542" s="84">
        <v>1221614.5</v>
      </c>
      <c r="I1542" s="84">
        <v>1221614.5</v>
      </c>
      <c r="J1542" s="159"/>
      <c r="K1542" s="200"/>
      <c r="L1542" s="200"/>
      <c r="M1542" s="200"/>
      <c r="N1542" s="200"/>
      <c r="O1542" s="200"/>
      <c r="P1542" s="200"/>
      <c r="Q1542" s="200"/>
      <c r="R1542" s="200"/>
    </row>
    <row r="1543" spans="1:18" s="46" customFormat="1" x14ac:dyDescent="0.2">
      <c r="A1543" s="122" t="s">
        <v>60</v>
      </c>
      <c r="B1543" s="133">
        <v>792</v>
      </c>
      <c r="C1543" s="82" t="s">
        <v>16</v>
      </c>
      <c r="D1543" s="82" t="s">
        <v>145</v>
      </c>
      <c r="E1543" s="82" t="s">
        <v>215</v>
      </c>
      <c r="F1543" s="82" t="s">
        <v>61</v>
      </c>
      <c r="G1543" s="84">
        <f>G1544</f>
        <v>35000</v>
      </c>
      <c r="H1543" s="84">
        <f>H1544</f>
        <v>35000</v>
      </c>
      <c r="I1543" s="84">
        <f>I1544</f>
        <v>35000</v>
      </c>
      <c r="J1543" s="159"/>
      <c r="K1543" s="200"/>
      <c r="L1543" s="200"/>
      <c r="M1543" s="200"/>
      <c r="N1543" s="200"/>
      <c r="O1543" s="200"/>
      <c r="P1543" s="200"/>
      <c r="Q1543" s="200"/>
      <c r="R1543" s="200"/>
    </row>
    <row r="1544" spans="1:18" s="46" customFormat="1" x14ac:dyDescent="0.2">
      <c r="A1544" s="122" t="s">
        <v>129</v>
      </c>
      <c r="B1544" s="133">
        <v>792</v>
      </c>
      <c r="C1544" s="82" t="s">
        <v>16</v>
      </c>
      <c r="D1544" s="82" t="s">
        <v>145</v>
      </c>
      <c r="E1544" s="82" t="s">
        <v>215</v>
      </c>
      <c r="F1544" s="82" t="s">
        <v>63</v>
      </c>
      <c r="G1544" s="84">
        <v>35000</v>
      </c>
      <c r="H1544" s="84">
        <v>35000</v>
      </c>
      <c r="I1544" s="84">
        <v>35000</v>
      </c>
      <c r="J1544" s="159"/>
      <c r="K1544" s="200"/>
      <c r="L1544" s="200"/>
      <c r="M1544" s="200"/>
      <c r="N1544" s="200"/>
      <c r="O1544" s="200"/>
      <c r="P1544" s="200"/>
      <c r="Q1544" s="200"/>
      <c r="R1544" s="200"/>
    </row>
    <row r="1545" spans="1:18" x14ac:dyDescent="0.2">
      <c r="A1545" s="123" t="s">
        <v>19</v>
      </c>
      <c r="B1545" s="133">
        <v>792</v>
      </c>
      <c r="C1545" s="82" t="s">
        <v>16</v>
      </c>
      <c r="D1545" s="82" t="s">
        <v>20</v>
      </c>
      <c r="E1545" s="82"/>
      <c r="F1545" s="82"/>
      <c r="G1545" s="84">
        <f>G1546</f>
        <v>3994232.21</v>
      </c>
      <c r="H1545" s="84">
        <f t="shared" ref="H1545:I1545" si="384">H1546</f>
        <v>3956338.88</v>
      </c>
      <c r="I1545" s="84">
        <f t="shared" si="384"/>
        <v>3969769.35</v>
      </c>
      <c r="J1545" s="159"/>
    </row>
    <row r="1546" spans="1:18" s="33" customFormat="1" ht="31.5" customHeight="1" x14ac:dyDescent="0.2">
      <c r="A1546" s="80" t="s">
        <v>92</v>
      </c>
      <c r="B1546" s="133">
        <v>792</v>
      </c>
      <c r="C1546" s="82" t="s">
        <v>16</v>
      </c>
      <c r="D1546" s="82" t="s">
        <v>20</v>
      </c>
      <c r="E1546" s="133" t="s">
        <v>192</v>
      </c>
      <c r="F1546" s="82"/>
      <c r="G1546" s="84">
        <f>G1550+G1547+G1565</f>
        <v>3994232.21</v>
      </c>
      <c r="H1546" s="84">
        <f t="shared" ref="H1546:I1546" si="385">H1550</f>
        <v>3956338.88</v>
      </c>
      <c r="I1546" s="84">
        <f t="shared" si="385"/>
        <v>3969769.35</v>
      </c>
      <c r="J1546" s="159"/>
      <c r="K1546" s="191"/>
      <c r="L1546" s="191"/>
      <c r="M1546" s="191"/>
      <c r="N1546" s="191"/>
      <c r="O1546" s="191"/>
      <c r="P1546" s="191"/>
      <c r="Q1546" s="191"/>
      <c r="R1546" s="191"/>
    </row>
    <row r="1547" spans="1:18" ht="84.75" hidden="1" customHeight="1" x14ac:dyDescent="0.2">
      <c r="A1547" s="80" t="s">
        <v>1287</v>
      </c>
      <c r="B1547" s="133">
        <v>792</v>
      </c>
      <c r="C1547" s="82" t="s">
        <v>16</v>
      </c>
      <c r="D1547" s="82" t="s">
        <v>20</v>
      </c>
      <c r="E1547" s="82" t="s">
        <v>1286</v>
      </c>
      <c r="F1547" s="82"/>
      <c r="G1547" s="84">
        <f>G1548</f>
        <v>0</v>
      </c>
      <c r="H1547" s="84">
        <f t="shared" ref="H1547:I1547" si="386">H1548</f>
        <v>0</v>
      </c>
      <c r="I1547" s="84">
        <f t="shared" si="386"/>
        <v>0</v>
      </c>
      <c r="J1547" s="159"/>
    </row>
    <row r="1548" spans="1:18" ht="18.75" hidden="1" customHeight="1" x14ac:dyDescent="0.2">
      <c r="A1548" s="80" t="s">
        <v>60</v>
      </c>
      <c r="B1548" s="133">
        <v>792</v>
      </c>
      <c r="C1548" s="82" t="s">
        <v>16</v>
      </c>
      <c r="D1548" s="82" t="s">
        <v>20</v>
      </c>
      <c r="E1548" s="82" t="s">
        <v>1286</v>
      </c>
      <c r="F1548" s="82" t="s">
        <v>61</v>
      </c>
      <c r="G1548" s="84">
        <f>G1549</f>
        <v>0</v>
      </c>
      <c r="H1548" s="84">
        <f>H1549</f>
        <v>0</v>
      </c>
      <c r="I1548" s="84">
        <f>I1549</f>
        <v>0</v>
      </c>
      <c r="J1548" s="159"/>
    </row>
    <row r="1549" spans="1:18" ht="18.75" hidden="1" customHeight="1" x14ac:dyDescent="0.2">
      <c r="A1549" s="80" t="s">
        <v>162</v>
      </c>
      <c r="B1549" s="133">
        <v>792</v>
      </c>
      <c r="C1549" s="82" t="s">
        <v>16</v>
      </c>
      <c r="D1549" s="82" t="s">
        <v>20</v>
      </c>
      <c r="E1549" s="82" t="s">
        <v>1286</v>
      </c>
      <c r="F1549" s="82" t="s">
        <v>163</v>
      </c>
      <c r="G1549" s="70"/>
      <c r="H1549" s="84"/>
      <c r="I1549" s="84"/>
      <c r="J1549" s="159"/>
    </row>
    <row r="1550" spans="1:18" ht="18.75" customHeight="1" x14ac:dyDescent="0.2">
      <c r="A1550" s="80" t="s">
        <v>305</v>
      </c>
      <c r="B1550" s="133">
        <v>792</v>
      </c>
      <c r="C1550" s="82" t="s">
        <v>16</v>
      </c>
      <c r="D1550" s="82" t="s">
        <v>20</v>
      </c>
      <c r="E1550" s="82" t="s">
        <v>193</v>
      </c>
      <c r="F1550" s="82"/>
      <c r="G1550" s="84">
        <f>G1551</f>
        <v>3316912.37</v>
      </c>
      <c r="H1550" s="84">
        <f t="shared" ref="H1550:I1550" si="387">H1551</f>
        <v>3956338.88</v>
      </c>
      <c r="I1550" s="84">
        <f t="shared" si="387"/>
        <v>3969769.35</v>
      </c>
      <c r="J1550" s="159"/>
    </row>
    <row r="1551" spans="1:18" ht="18.75" customHeight="1" x14ac:dyDescent="0.2">
      <c r="A1551" s="80" t="s">
        <v>60</v>
      </c>
      <c r="B1551" s="133">
        <v>792</v>
      </c>
      <c r="C1551" s="82" t="s">
        <v>16</v>
      </c>
      <c r="D1551" s="82" t="s">
        <v>20</v>
      </c>
      <c r="E1551" s="82" t="s">
        <v>193</v>
      </c>
      <c r="F1551" s="82" t="s">
        <v>61</v>
      </c>
      <c r="G1551" s="84">
        <f>G1552</f>
        <v>3316912.37</v>
      </c>
      <c r="H1551" s="84">
        <f>H1552</f>
        <v>3956338.88</v>
      </c>
      <c r="I1551" s="84">
        <f>I1552</f>
        <v>3969769.35</v>
      </c>
      <c r="J1551" s="159"/>
    </row>
    <row r="1552" spans="1:18" ht="18.75" customHeight="1" x14ac:dyDescent="0.2">
      <c r="A1552" s="80" t="s">
        <v>302</v>
      </c>
      <c r="B1552" s="133">
        <v>792</v>
      </c>
      <c r="C1552" s="82" t="s">
        <v>16</v>
      </c>
      <c r="D1552" s="82" t="s">
        <v>20</v>
      </c>
      <c r="E1552" s="82" t="s">
        <v>193</v>
      </c>
      <c r="F1552" s="82" t="s">
        <v>301</v>
      </c>
      <c r="G1552" s="70">
        <f>4101331.49-784419.12+172680.16-30000-142680.16</f>
        <v>3316912.37</v>
      </c>
      <c r="H1552" s="84">
        <f>4000000+57698.63-206102.75-10000+114743</f>
        <v>3956338.88</v>
      </c>
      <c r="I1552" s="84">
        <f>4000000+37698.63-189098.36+121169.08</f>
        <v>3969769.35</v>
      </c>
      <c r="J1552" s="159"/>
    </row>
    <row r="1553" spans="1:18" hidden="1" x14ac:dyDescent="0.2">
      <c r="A1553" s="124" t="s">
        <v>147</v>
      </c>
      <c r="B1553" s="241">
        <v>792</v>
      </c>
      <c r="C1553" s="146" t="s">
        <v>25</v>
      </c>
      <c r="D1553" s="146"/>
      <c r="E1553" s="146"/>
      <c r="F1553" s="146"/>
      <c r="G1553" s="93">
        <f t="shared" ref="G1553:I1554" si="388">G1554</f>
        <v>0</v>
      </c>
      <c r="H1553" s="93">
        <f t="shared" si="388"/>
        <v>0</v>
      </c>
      <c r="I1553" s="93">
        <f t="shared" si="388"/>
        <v>0</v>
      </c>
      <c r="J1553" s="172"/>
    </row>
    <row r="1554" spans="1:18" hidden="1" x14ac:dyDescent="0.2">
      <c r="A1554" s="123" t="s">
        <v>148</v>
      </c>
      <c r="B1554" s="133">
        <v>792</v>
      </c>
      <c r="C1554" s="82" t="s">
        <v>25</v>
      </c>
      <c r="D1554" s="82" t="s">
        <v>66</v>
      </c>
      <c r="E1554" s="82"/>
      <c r="F1554" s="82"/>
      <c r="G1554" s="84">
        <f t="shared" si="388"/>
        <v>0</v>
      </c>
      <c r="H1554" s="84">
        <f t="shared" si="388"/>
        <v>0</v>
      </c>
      <c r="I1554" s="84">
        <f t="shared" si="388"/>
        <v>0</v>
      </c>
      <c r="J1554" s="159"/>
    </row>
    <row r="1555" spans="1:18" s="28" customFormat="1" ht="38.25" hidden="1" x14ac:dyDescent="0.2">
      <c r="A1555" s="80" t="s">
        <v>394</v>
      </c>
      <c r="B1555" s="133">
        <v>792</v>
      </c>
      <c r="C1555" s="82" t="s">
        <v>25</v>
      </c>
      <c r="D1555" s="82" t="s">
        <v>66</v>
      </c>
      <c r="E1555" s="82" t="s">
        <v>212</v>
      </c>
      <c r="F1555" s="152"/>
      <c r="G1555" s="84">
        <f>G1557</f>
        <v>0</v>
      </c>
      <c r="H1555" s="84">
        <f>H1557</f>
        <v>0</v>
      </c>
      <c r="I1555" s="84">
        <f>I1557</f>
        <v>0</v>
      </c>
      <c r="J1555" s="159"/>
      <c r="K1555" s="184"/>
      <c r="L1555" s="184"/>
      <c r="M1555" s="184"/>
      <c r="N1555" s="184"/>
      <c r="O1555" s="184"/>
      <c r="P1555" s="184"/>
      <c r="Q1555" s="184"/>
      <c r="R1555" s="184"/>
    </row>
    <row r="1556" spans="1:18" s="46" customFormat="1" ht="41.25" hidden="1" customHeight="1" x14ac:dyDescent="0.2">
      <c r="A1556" s="80" t="s">
        <v>139</v>
      </c>
      <c r="B1556" s="133">
        <v>792</v>
      </c>
      <c r="C1556" s="82" t="s">
        <v>25</v>
      </c>
      <c r="D1556" s="82" t="s">
        <v>66</v>
      </c>
      <c r="E1556" s="82" t="s">
        <v>213</v>
      </c>
      <c r="F1556" s="82"/>
      <c r="G1556" s="84">
        <f t="shared" ref="G1556" si="389">G1557</f>
        <v>0</v>
      </c>
      <c r="H1556" s="84">
        <f t="shared" ref="H1556" si="390">H1557</f>
        <v>0</v>
      </c>
      <c r="I1556" s="84">
        <f t="shared" ref="I1556" si="391">I1557</f>
        <v>0</v>
      </c>
      <c r="J1556" s="159"/>
      <c r="K1556" s="200"/>
      <c r="L1556" s="200"/>
      <c r="M1556" s="200"/>
      <c r="N1556" s="200"/>
      <c r="O1556" s="200"/>
      <c r="P1556" s="200"/>
      <c r="Q1556" s="200"/>
      <c r="R1556" s="200"/>
    </row>
    <row r="1557" spans="1:18" s="28" customFormat="1" ht="25.5" hidden="1" x14ac:dyDescent="0.2">
      <c r="A1557" s="80" t="s">
        <v>149</v>
      </c>
      <c r="B1557" s="133">
        <v>792</v>
      </c>
      <c r="C1557" s="82" t="s">
        <v>25</v>
      </c>
      <c r="D1557" s="82" t="s">
        <v>66</v>
      </c>
      <c r="E1557" s="82" t="s">
        <v>346</v>
      </c>
      <c r="F1557" s="152"/>
      <c r="G1557" s="84">
        <f t="shared" ref="G1557:I1558" si="392">G1558</f>
        <v>0</v>
      </c>
      <c r="H1557" s="84">
        <f t="shared" si="392"/>
        <v>0</v>
      </c>
      <c r="I1557" s="84">
        <f t="shared" si="392"/>
        <v>0</v>
      </c>
      <c r="J1557" s="159"/>
      <c r="K1557" s="184"/>
      <c r="L1557" s="184"/>
      <c r="M1557" s="184"/>
      <c r="N1557" s="184"/>
      <c r="O1557" s="184"/>
      <c r="P1557" s="184"/>
      <c r="Q1557" s="184"/>
      <c r="R1557" s="184"/>
    </row>
    <row r="1558" spans="1:18" ht="22.5" hidden="1" customHeight="1" x14ac:dyDescent="0.2">
      <c r="A1558" s="80" t="s">
        <v>140</v>
      </c>
      <c r="B1558" s="133">
        <v>792</v>
      </c>
      <c r="C1558" s="82" t="s">
        <v>25</v>
      </c>
      <c r="D1558" s="82" t="s">
        <v>66</v>
      </c>
      <c r="E1558" s="82" t="s">
        <v>346</v>
      </c>
      <c r="F1558" s="82" t="s">
        <v>141</v>
      </c>
      <c r="G1558" s="84">
        <f t="shared" si="392"/>
        <v>0</v>
      </c>
      <c r="H1558" s="84">
        <f t="shared" si="392"/>
        <v>0</v>
      </c>
      <c r="I1558" s="84">
        <f t="shared" si="392"/>
        <v>0</v>
      </c>
      <c r="J1558" s="159"/>
    </row>
    <row r="1559" spans="1:18" hidden="1" x14ac:dyDescent="0.2">
      <c r="A1559" s="80" t="s">
        <v>142</v>
      </c>
      <c r="B1559" s="133">
        <v>792</v>
      </c>
      <c r="C1559" s="82" t="s">
        <v>25</v>
      </c>
      <c r="D1559" s="82" t="s">
        <v>66</v>
      </c>
      <c r="E1559" s="82" t="s">
        <v>346</v>
      </c>
      <c r="F1559" s="82" t="s">
        <v>143</v>
      </c>
      <c r="G1559" s="84"/>
      <c r="H1559" s="84"/>
      <c r="I1559" s="84"/>
      <c r="J1559" s="159"/>
    </row>
    <row r="1560" spans="1:18" hidden="1" x14ac:dyDescent="0.2">
      <c r="A1560" s="121" t="s">
        <v>157</v>
      </c>
      <c r="B1560" s="133">
        <v>792</v>
      </c>
      <c r="C1560" s="82" t="s">
        <v>155</v>
      </c>
      <c r="D1560" s="82" t="s">
        <v>25</v>
      </c>
      <c r="E1560" s="82"/>
      <c r="F1560" s="82"/>
      <c r="G1560" s="84">
        <f>G1562</f>
        <v>0</v>
      </c>
      <c r="H1560" s="84">
        <f t="shared" ref="H1560:I1560" si="393">H1562</f>
        <v>0</v>
      </c>
      <c r="I1560" s="84">
        <f t="shared" si="393"/>
        <v>0</v>
      </c>
      <c r="J1560" s="159"/>
    </row>
    <row r="1561" spans="1:18" ht="68.25" hidden="1" customHeight="1" x14ac:dyDescent="0.2">
      <c r="A1561" s="121" t="s">
        <v>712</v>
      </c>
      <c r="B1561" s="133">
        <v>792</v>
      </c>
      <c r="C1561" s="82" t="s">
        <v>155</v>
      </c>
      <c r="D1561" s="82" t="s">
        <v>25</v>
      </c>
      <c r="E1561" s="82" t="s">
        <v>611</v>
      </c>
      <c r="F1561" s="82"/>
      <c r="G1561" s="84">
        <f>G1562</f>
        <v>0</v>
      </c>
      <c r="H1561" s="84">
        <f t="shared" ref="H1561:I1561" si="394">H1562</f>
        <v>0</v>
      </c>
      <c r="I1561" s="84">
        <f t="shared" si="394"/>
        <v>0</v>
      </c>
      <c r="J1561" s="159"/>
      <c r="K1561" s="159"/>
      <c r="L1561" s="159"/>
      <c r="M1561" s="159"/>
      <c r="N1561" s="159"/>
      <c r="O1561" s="159"/>
    </row>
    <row r="1562" spans="1:18" hidden="1" x14ac:dyDescent="0.2">
      <c r="A1562" s="80" t="s">
        <v>612</v>
      </c>
      <c r="B1562" s="133">
        <v>792</v>
      </c>
      <c r="C1562" s="82" t="s">
        <v>155</v>
      </c>
      <c r="D1562" s="82" t="s">
        <v>25</v>
      </c>
      <c r="E1562" s="82" t="s">
        <v>611</v>
      </c>
      <c r="F1562" s="82"/>
      <c r="G1562" s="84">
        <f t="shared" ref="G1562:I1563" si="395">G1563</f>
        <v>0</v>
      </c>
      <c r="H1562" s="84">
        <f t="shared" si="395"/>
        <v>0</v>
      </c>
      <c r="I1562" s="84">
        <f t="shared" si="395"/>
        <v>0</v>
      </c>
      <c r="J1562" s="159"/>
    </row>
    <row r="1563" spans="1:18" ht="25.5" hidden="1" x14ac:dyDescent="0.2">
      <c r="A1563" s="80" t="s">
        <v>33</v>
      </c>
      <c r="B1563" s="133">
        <v>792</v>
      </c>
      <c r="C1563" s="82" t="s">
        <v>155</v>
      </c>
      <c r="D1563" s="82" t="s">
        <v>25</v>
      </c>
      <c r="E1563" s="82" t="s">
        <v>611</v>
      </c>
      <c r="F1563" s="82" t="s">
        <v>34</v>
      </c>
      <c r="G1563" s="84">
        <f t="shared" si="395"/>
        <v>0</v>
      </c>
      <c r="H1563" s="84">
        <f t="shared" si="395"/>
        <v>0</v>
      </c>
      <c r="I1563" s="84">
        <f t="shared" si="395"/>
        <v>0</v>
      </c>
      <c r="J1563" s="159"/>
    </row>
    <row r="1564" spans="1:18" ht="25.5" hidden="1" x14ac:dyDescent="0.2">
      <c r="A1564" s="80" t="s">
        <v>35</v>
      </c>
      <c r="B1564" s="133">
        <v>792</v>
      </c>
      <c r="C1564" s="82" t="s">
        <v>155</v>
      </c>
      <c r="D1564" s="82" t="s">
        <v>25</v>
      </c>
      <c r="E1564" s="82" t="s">
        <v>611</v>
      </c>
      <c r="F1564" s="82" t="s">
        <v>36</v>
      </c>
      <c r="G1564" s="84"/>
      <c r="H1564" s="84"/>
      <c r="I1564" s="84"/>
      <c r="J1564" s="159"/>
    </row>
    <row r="1565" spans="1:18" ht="25.5" x14ac:dyDescent="0.2">
      <c r="A1565" s="80" t="s">
        <v>1619</v>
      </c>
      <c r="B1565" s="133">
        <v>792</v>
      </c>
      <c r="C1565" s="82" t="s">
        <v>16</v>
      </c>
      <c r="D1565" s="82" t="s">
        <v>20</v>
      </c>
      <c r="E1565" s="82" t="s">
        <v>1620</v>
      </c>
      <c r="F1565" s="82"/>
      <c r="G1565" s="84">
        <f>G1566</f>
        <v>677319.84</v>
      </c>
      <c r="H1565" s="84"/>
      <c r="I1565" s="84"/>
      <c r="J1565" s="159"/>
    </row>
    <row r="1566" spans="1:18" x14ac:dyDescent="0.2">
      <c r="A1566" s="80" t="s">
        <v>60</v>
      </c>
      <c r="B1566" s="133">
        <v>792</v>
      </c>
      <c r="C1566" s="82" t="s">
        <v>16</v>
      </c>
      <c r="D1566" s="82" t="s">
        <v>20</v>
      </c>
      <c r="E1566" s="82" t="s">
        <v>1620</v>
      </c>
      <c r="F1566" s="82" t="s">
        <v>61</v>
      </c>
      <c r="G1566" s="84">
        <f>G1567</f>
        <v>677319.84</v>
      </c>
      <c r="H1566" s="84"/>
      <c r="I1566" s="84"/>
      <c r="J1566" s="159"/>
    </row>
    <row r="1567" spans="1:18" x14ac:dyDescent="0.2">
      <c r="A1567" s="80" t="s">
        <v>162</v>
      </c>
      <c r="B1567" s="133">
        <v>792</v>
      </c>
      <c r="C1567" s="82" t="s">
        <v>16</v>
      </c>
      <c r="D1567" s="82" t="s">
        <v>20</v>
      </c>
      <c r="E1567" s="82" t="s">
        <v>1620</v>
      </c>
      <c r="F1567" s="82" t="s">
        <v>163</v>
      </c>
      <c r="G1567" s="84">
        <v>677319.84</v>
      </c>
      <c r="H1567" s="84"/>
      <c r="I1567" s="84"/>
      <c r="J1567" s="159"/>
    </row>
    <row r="1568" spans="1:18" x14ac:dyDescent="0.2">
      <c r="A1568" s="236" t="s">
        <v>130</v>
      </c>
      <c r="B1568" s="146" t="s">
        <v>693</v>
      </c>
      <c r="C1568" s="238" t="s">
        <v>65</v>
      </c>
      <c r="D1568" s="238"/>
      <c r="E1568" s="238"/>
      <c r="F1568" s="238"/>
      <c r="G1568" s="235">
        <f>G1569</f>
        <v>233640</v>
      </c>
      <c r="H1568" s="235">
        <f t="shared" ref="H1568:I1568" si="396">H1569</f>
        <v>233640</v>
      </c>
      <c r="I1568" s="235">
        <f t="shared" si="396"/>
        <v>233640</v>
      </c>
      <c r="J1568" s="171"/>
    </row>
    <row r="1569" spans="1:18" x14ac:dyDescent="0.2">
      <c r="A1569" s="80" t="s">
        <v>131</v>
      </c>
      <c r="B1569" s="133">
        <v>792</v>
      </c>
      <c r="C1569" s="82" t="s">
        <v>65</v>
      </c>
      <c r="D1569" s="82" t="s">
        <v>16</v>
      </c>
      <c r="E1569" s="82"/>
      <c r="F1569" s="82"/>
      <c r="G1569" s="84">
        <f>G1570</f>
        <v>233640</v>
      </c>
      <c r="H1569" s="84">
        <f>H1570</f>
        <v>233640</v>
      </c>
      <c r="I1569" s="84">
        <f>I1570</f>
        <v>233640</v>
      </c>
      <c r="J1569" s="159"/>
    </row>
    <row r="1570" spans="1:18" s="43" customFormat="1" ht="37.5" customHeight="1" x14ac:dyDescent="0.2">
      <c r="A1570" s="16" t="s">
        <v>1039</v>
      </c>
      <c r="B1570" s="133">
        <v>792</v>
      </c>
      <c r="C1570" s="82" t="s">
        <v>65</v>
      </c>
      <c r="D1570" s="82" t="s">
        <v>16</v>
      </c>
      <c r="E1570" s="82" t="s">
        <v>263</v>
      </c>
      <c r="F1570" s="152"/>
      <c r="G1570" s="84">
        <f t="shared" ref="G1570:I1572" si="397">G1571</f>
        <v>233640</v>
      </c>
      <c r="H1570" s="84">
        <f t="shared" si="397"/>
        <v>233640</v>
      </c>
      <c r="I1570" s="84">
        <f t="shared" si="397"/>
        <v>233640</v>
      </c>
      <c r="J1570" s="159"/>
      <c r="K1570" s="196"/>
      <c r="L1570" s="196"/>
      <c r="M1570" s="196"/>
      <c r="N1570" s="196"/>
      <c r="O1570" s="196"/>
      <c r="P1570" s="196"/>
      <c r="Q1570" s="196"/>
      <c r="R1570" s="196"/>
    </row>
    <row r="1571" spans="1:18" s="43" customFormat="1" ht="51" x14ac:dyDescent="0.2">
      <c r="A1571" s="80" t="s">
        <v>1241</v>
      </c>
      <c r="B1571" s="133">
        <v>792</v>
      </c>
      <c r="C1571" s="82" t="s">
        <v>65</v>
      </c>
      <c r="D1571" s="82" t="s">
        <v>16</v>
      </c>
      <c r="E1571" s="82" t="s">
        <v>266</v>
      </c>
      <c r="F1571" s="152"/>
      <c r="G1571" s="84">
        <f t="shared" si="397"/>
        <v>233640</v>
      </c>
      <c r="H1571" s="84">
        <f t="shared" si="397"/>
        <v>233640</v>
      </c>
      <c r="I1571" s="84">
        <f t="shared" si="397"/>
        <v>233640</v>
      </c>
      <c r="J1571" s="159"/>
      <c r="K1571" s="196"/>
      <c r="L1571" s="196"/>
      <c r="M1571" s="196"/>
      <c r="N1571" s="196"/>
      <c r="O1571" s="196"/>
      <c r="P1571" s="196"/>
      <c r="Q1571" s="196"/>
      <c r="R1571" s="196"/>
    </row>
    <row r="1572" spans="1:18" s="43" customFormat="1" x14ac:dyDescent="0.2">
      <c r="A1572" s="80" t="s">
        <v>133</v>
      </c>
      <c r="B1572" s="133">
        <v>792</v>
      </c>
      <c r="C1572" s="82" t="s">
        <v>65</v>
      </c>
      <c r="D1572" s="82" t="s">
        <v>16</v>
      </c>
      <c r="E1572" s="82" t="s">
        <v>266</v>
      </c>
      <c r="F1572" s="82" t="s">
        <v>134</v>
      </c>
      <c r="G1572" s="84">
        <f t="shared" si="397"/>
        <v>233640</v>
      </c>
      <c r="H1572" s="84">
        <f t="shared" si="397"/>
        <v>233640</v>
      </c>
      <c r="I1572" s="84">
        <f t="shared" si="397"/>
        <v>233640</v>
      </c>
      <c r="J1572" s="159"/>
      <c r="K1572" s="196"/>
      <c r="L1572" s="196"/>
      <c r="M1572" s="196"/>
      <c r="N1572" s="196"/>
      <c r="O1572" s="196"/>
      <c r="P1572" s="196"/>
      <c r="Q1572" s="196"/>
      <c r="R1572" s="196"/>
    </row>
    <row r="1573" spans="1:18" s="44" customFormat="1" ht="25.5" x14ac:dyDescent="0.2">
      <c r="A1573" s="80" t="s">
        <v>322</v>
      </c>
      <c r="B1573" s="133">
        <v>792</v>
      </c>
      <c r="C1573" s="82" t="s">
        <v>65</v>
      </c>
      <c r="D1573" s="82" t="s">
        <v>16</v>
      </c>
      <c r="E1573" s="82" t="s">
        <v>266</v>
      </c>
      <c r="F1573" s="82" t="s">
        <v>323</v>
      </c>
      <c r="G1573" s="84">
        <f>233640-63668+63668</f>
        <v>233640</v>
      </c>
      <c r="H1573" s="84">
        <v>233640</v>
      </c>
      <c r="I1573" s="84">
        <v>233640</v>
      </c>
      <c r="J1573" s="159"/>
      <c r="K1573" s="197"/>
      <c r="L1573" s="197"/>
      <c r="M1573" s="197"/>
      <c r="N1573" s="197"/>
      <c r="O1573" s="197"/>
      <c r="P1573" s="197"/>
      <c r="Q1573" s="197"/>
      <c r="R1573" s="197"/>
    </row>
    <row r="1574" spans="1:18" ht="25.5" x14ac:dyDescent="0.2">
      <c r="A1574" s="120" t="s">
        <v>276</v>
      </c>
      <c r="B1574" s="241">
        <v>792</v>
      </c>
      <c r="C1574" s="238" t="s">
        <v>20</v>
      </c>
      <c r="D1574" s="238"/>
      <c r="E1574" s="238"/>
      <c r="F1574" s="238"/>
      <c r="G1574" s="235">
        <f t="shared" ref="G1574:G1579" si="398">G1575</f>
        <v>60000</v>
      </c>
      <c r="H1574" s="235">
        <f t="shared" ref="H1574:I1579" si="399">H1575</f>
        <v>57698.63</v>
      </c>
      <c r="I1574" s="235">
        <f t="shared" si="399"/>
        <v>37698.629999999997</v>
      </c>
      <c r="J1574" s="171"/>
    </row>
    <row r="1575" spans="1:18" ht="28.5" customHeight="1" x14ac:dyDescent="0.2">
      <c r="A1575" s="121" t="s">
        <v>277</v>
      </c>
      <c r="B1575" s="133">
        <v>792</v>
      </c>
      <c r="C1575" s="82" t="s">
        <v>20</v>
      </c>
      <c r="D1575" s="82" t="s">
        <v>16</v>
      </c>
      <c r="E1575" s="140"/>
      <c r="F1575" s="140"/>
      <c r="G1575" s="84">
        <f t="shared" si="398"/>
        <v>60000</v>
      </c>
      <c r="H1575" s="84">
        <f t="shared" si="399"/>
        <v>57698.63</v>
      </c>
      <c r="I1575" s="84">
        <f t="shared" si="399"/>
        <v>37698.629999999997</v>
      </c>
      <c r="J1575" s="159"/>
    </row>
    <row r="1576" spans="1:18" s="28" customFormat="1" ht="49.5" customHeight="1" x14ac:dyDescent="0.2">
      <c r="A1576" s="16" t="s">
        <v>1036</v>
      </c>
      <c r="B1576" s="133">
        <v>792</v>
      </c>
      <c r="C1576" s="82" t="s">
        <v>20</v>
      </c>
      <c r="D1576" s="82" t="s">
        <v>16</v>
      </c>
      <c r="E1576" s="82" t="s">
        <v>212</v>
      </c>
      <c r="F1576" s="152"/>
      <c r="G1576" s="84">
        <f t="shared" si="398"/>
        <v>60000</v>
      </c>
      <c r="H1576" s="84">
        <f t="shared" si="399"/>
        <v>57698.63</v>
      </c>
      <c r="I1576" s="84">
        <f t="shared" si="399"/>
        <v>37698.629999999997</v>
      </c>
      <c r="J1576" s="159"/>
      <c r="K1576" s="184"/>
      <c r="L1576" s="184"/>
      <c r="M1576" s="184"/>
      <c r="N1576" s="184"/>
      <c r="O1576" s="184"/>
      <c r="P1576" s="184"/>
      <c r="Q1576" s="184"/>
      <c r="R1576" s="184"/>
    </row>
    <row r="1577" spans="1:18" s="28" customFormat="1" ht="45" customHeight="1" x14ac:dyDescent="0.2">
      <c r="A1577" s="80" t="s">
        <v>1050</v>
      </c>
      <c r="B1577" s="133">
        <v>792</v>
      </c>
      <c r="C1577" s="82" t="s">
        <v>20</v>
      </c>
      <c r="D1577" s="82" t="s">
        <v>16</v>
      </c>
      <c r="E1577" s="82" t="s">
        <v>218</v>
      </c>
      <c r="F1577" s="152"/>
      <c r="G1577" s="84">
        <f t="shared" si="398"/>
        <v>60000</v>
      </c>
      <c r="H1577" s="84">
        <f t="shared" si="399"/>
        <v>57698.63</v>
      </c>
      <c r="I1577" s="84">
        <f t="shared" si="399"/>
        <v>37698.629999999997</v>
      </c>
      <c r="J1577" s="159"/>
      <c r="K1577" s="184"/>
      <c r="L1577" s="184"/>
      <c r="M1577" s="184"/>
      <c r="N1577" s="184"/>
      <c r="O1577" s="184"/>
      <c r="P1577" s="184"/>
      <c r="Q1577" s="184"/>
      <c r="R1577" s="184"/>
    </row>
    <row r="1578" spans="1:18" x14ac:dyDescent="0.2">
      <c r="A1578" s="80" t="s">
        <v>279</v>
      </c>
      <c r="B1578" s="133">
        <v>792</v>
      </c>
      <c r="C1578" s="82" t="s">
        <v>20</v>
      </c>
      <c r="D1578" s="82" t="s">
        <v>16</v>
      </c>
      <c r="E1578" s="82" t="s">
        <v>219</v>
      </c>
      <c r="F1578" s="82"/>
      <c r="G1578" s="84">
        <f t="shared" si="398"/>
        <v>60000</v>
      </c>
      <c r="H1578" s="84">
        <f t="shared" si="399"/>
        <v>57698.63</v>
      </c>
      <c r="I1578" s="84">
        <f t="shared" si="399"/>
        <v>37698.629999999997</v>
      </c>
      <c r="J1578" s="159"/>
    </row>
    <row r="1579" spans="1:18" ht="25.5" x14ac:dyDescent="0.2">
      <c r="A1579" s="80" t="s">
        <v>280</v>
      </c>
      <c r="B1579" s="133">
        <v>792</v>
      </c>
      <c r="C1579" s="82" t="s">
        <v>20</v>
      </c>
      <c r="D1579" s="82" t="s">
        <v>16</v>
      </c>
      <c r="E1579" s="82" t="s">
        <v>219</v>
      </c>
      <c r="F1579" s="82" t="s">
        <v>281</v>
      </c>
      <c r="G1579" s="84">
        <f t="shared" si="398"/>
        <v>60000</v>
      </c>
      <c r="H1579" s="84">
        <f t="shared" si="399"/>
        <v>57698.63</v>
      </c>
      <c r="I1579" s="84">
        <f t="shared" si="399"/>
        <v>37698.629999999997</v>
      </c>
      <c r="J1579" s="159"/>
    </row>
    <row r="1580" spans="1:18" x14ac:dyDescent="0.2">
      <c r="A1580" s="80" t="s">
        <v>282</v>
      </c>
      <c r="B1580" s="133">
        <v>792</v>
      </c>
      <c r="C1580" s="82" t="s">
        <v>20</v>
      </c>
      <c r="D1580" s="82" t="s">
        <v>16</v>
      </c>
      <c r="E1580" s="82" t="s">
        <v>219</v>
      </c>
      <c r="F1580" s="82" t="s">
        <v>283</v>
      </c>
      <c r="G1580" s="84">
        <v>60000</v>
      </c>
      <c r="H1580" s="84">
        <v>57698.63</v>
      </c>
      <c r="I1580" s="84">
        <v>37698.629999999997</v>
      </c>
      <c r="J1580" s="159"/>
    </row>
    <row r="1581" spans="1:18" s="46" customFormat="1" ht="38.25" hidden="1" x14ac:dyDescent="0.2">
      <c r="A1581" s="118" t="s">
        <v>284</v>
      </c>
      <c r="B1581" s="81">
        <v>792</v>
      </c>
      <c r="C1581" s="137" t="s">
        <v>285</v>
      </c>
      <c r="D1581" s="137"/>
      <c r="E1581" s="137"/>
      <c r="F1581" s="137"/>
      <c r="G1581" s="91">
        <f>G1583+G1591</f>
        <v>0</v>
      </c>
      <c r="H1581" s="91">
        <f t="shared" ref="H1581:I1581" si="400">H1583+H1591</f>
        <v>0</v>
      </c>
      <c r="I1581" s="91">
        <f t="shared" si="400"/>
        <v>0</v>
      </c>
      <c r="J1581" s="174"/>
      <c r="K1581" s="200"/>
      <c r="L1581" s="200"/>
      <c r="M1581" s="200"/>
      <c r="N1581" s="200"/>
      <c r="O1581" s="200"/>
      <c r="P1581" s="200"/>
      <c r="Q1581" s="200"/>
      <c r="R1581" s="200"/>
    </row>
    <row r="1582" spans="1:18" s="28" customFormat="1" ht="35.25" hidden="1" customHeight="1" x14ac:dyDescent="0.2">
      <c r="A1582" s="121" t="s">
        <v>286</v>
      </c>
      <c r="B1582" s="133">
        <v>792</v>
      </c>
      <c r="C1582" s="82" t="s">
        <v>285</v>
      </c>
      <c r="D1582" s="82" t="s">
        <v>16</v>
      </c>
      <c r="E1582" s="152"/>
      <c r="F1582" s="152"/>
      <c r="G1582" s="84">
        <f>G1583</f>
        <v>0</v>
      </c>
      <c r="H1582" s="84">
        <f>H1583</f>
        <v>0</v>
      </c>
      <c r="I1582" s="84">
        <f>I1583</f>
        <v>0</v>
      </c>
      <c r="J1582" s="159"/>
      <c r="K1582" s="184"/>
      <c r="L1582" s="184"/>
      <c r="M1582" s="184"/>
      <c r="N1582" s="184"/>
      <c r="O1582" s="184"/>
      <c r="P1582" s="184"/>
      <c r="Q1582" s="184"/>
      <c r="R1582" s="184"/>
    </row>
    <row r="1583" spans="1:18" s="18" customFormat="1" ht="38.25" hidden="1" x14ac:dyDescent="0.2">
      <c r="A1583" s="80" t="s">
        <v>394</v>
      </c>
      <c r="B1583" s="133">
        <v>792</v>
      </c>
      <c r="C1583" s="82" t="s">
        <v>285</v>
      </c>
      <c r="D1583" s="82" t="s">
        <v>16</v>
      </c>
      <c r="E1583" s="82" t="s">
        <v>212</v>
      </c>
      <c r="F1583" s="82"/>
      <c r="G1583" s="84">
        <f>G1584</f>
        <v>0</v>
      </c>
      <c r="H1583" s="84">
        <f t="shared" ref="H1583:I1583" si="401">H1584</f>
        <v>0</v>
      </c>
      <c r="I1583" s="84">
        <f t="shared" si="401"/>
        <v>0</v>
      </c>
      <c r="J1583" s="159"/>
      <c r="K1583" s="180"/>
      <c r="L1583" s="180"/>
      <c r="M1583" s="180"/>
      <c r="N1583" s="180"/>
      <c r="O1583" s="180"/>
      <c r="P1583" s="180"/>
      <c r="Q1583" s="180"/>
      <c r="R1583" s="180"/>
    </row>
    <row r="1584" spans="1:18" s="18" customFormat="1" ht="38.25" hidden="1" x14ac:dyDescent="0.2">
      <c r="A1584" s="80" t="s">
        <v>139</v>
      </c>
      <c r="B1584" s="133">
        <v>792</v>
      </c>
      <c r="C1584" s="82" t="s">
        <v>285</v>
      </c>
      <c r="D1584" s="82" t="s">
        <v>16</v>
      </c>
      <c r="E1584" s="82" t="s">
        <v>213</v>
      </c>
      <c r="F1584" s="82"/>
      <c r="G1584" s="84">
        <f>G1585+G1588</f>
        <v>0</v>
      </c>
      <c r="H1584" s="84">
        <f>H1585+H1588</f>
        <v>0</v>
      </c>
      <c r="I1584" s="84">
        <f>I1585+I1588</f>
        <v>0</v>
      </c>
      <c r="J1584" s="159"/>
      <c r="K1584" s="180"/>
      <c r="L1584" s="180"/>
      <c r="M1584" s="180"/>
      <c r="N1584" s="180"/>
      <c r="O1584" s="180"/>
      <c r="P1584" s="180"/>
      <c r="Q1584" s="180"/>
      <c r="R1584" s="180"/>
    </row>
    <row r="1585" spans="1:18" s="18" customFormat="1" ht="25.5" hidden="1" x14ac:dyDescent="0.2">
      <c r="A1585" s="80" t="s">
        <v>287</v>
      </c>
      <c r="B1585" s="133">
        <v>792</v>
      </c>
      <c r="C1585" s="82" t="s">
        <v>285</v>
      </c>
      <c r="D1585" s="82" t="s">
        <v>16</v>
      </c>
      <c r="E1585" s="82" t="s">
        <v>260</v>
      </c>
      <c r="F1585" s="82"/>
      <c r="G1585" s="84">
        <f t="shared" ref="G1585:I1586" si="402">G1586</f>
        <v>0</v>
      </c>
      <c r="H1585" s="84">
        <f t="shared" si="402"/>
        <v>0</v>
      </c>
      <c r="I1585" s="84">
        <f t="shared" si="402"/>
        <v>0</v>
      </c>
      <c r="J1585" s="159"/>
      <c r="K1585" s="180"/>
      <c r="L1585" s="180"/>
      <c r="M1585" s="180"/>
      <c r="N1585" s="180"/>
      <c r="O1585" s="180"/>
      <c r="P1585" s="180"/>
      <c r="Q1585" s="180"/>
      <c r="R1585" s="180"/>
    </row>
    <row r="1586" spans="1:18" s="18" customFormat="1" hidden="1" x14ac:dyDescent="0.2">
      <c r="A1586" s="80" t="s">
        <v>140</v>
      </c>
      <c r="B1586" s="133">
        <v>792</v>
      </c>
      <c r="C1586" s="82" t="s">
        <v>285</v>
      </c>
      <c r="D1586" s="82" t="s">
        <v>16</v>
      </c>
      <c r="E1586" s="82" t="s">
        <v>260</v>
      </c>
      <c r="F1586" s="82" t="s">
        <v>141</v>
      </c>
      <c r="G1586" s="84">
        <f t="shared" si="402"/>
        <v>0</v>
      </c>
      <c r="H1586" s="84">
        <f t="shared" si="402"/>
        <v>0</v>
      </c>
      <c r="I1586" s="84">
        <f t="shared" si="402"/>
        <v>0</v>
      </c>
      <c r="J1586" s="159"/>
      <c r="K1586" s="180"/>
      <c r="L1586" s="180"/>
      <c r="M1586" s="180"/>
      <c r="N1586" s="180"/>
      <c r="O1586" s="180"/>
      <c r="P1586" s="180"/>
      <c r="Q1586" s="180"/>
      <c r="R1586" s="180"/>
    </row>
    <row r="1587" spans="1:18" s="18" customFormat="1" hidden="1" x14ac:dyDescent="0.2">
      <c r="A1587" s="80" t="s">
        <v>288</v>
      </c>
      <c r="B1587" s="133">
        <v>792</v>
      </c>
      <c r="C1587" s="82" t="s">
        <v>285</v>
      </c>
      <c r="D1587" s="82" t="s">
        <v>16</v>
      </c>
      <c r="E1587" s="82" t="s">
        <v>260</v>
      </c>
      <c r="F1587" s="82" t="s">
        <v>289</v>
      </c>
      <c r="G1587" s="84"/>
      <c r="H1587" s="84"/>
      <c r="I1587" s="84"/>
      <c r="J1587" s="159"/>
      <c r="K1587" s="180"/>
      <c r="L1587" s="180"/>
      <c r="M1587" s="180"/>
      <c r="N1587" s="180"/>
      <c r="O1587" s="180"/>
      <c r="P1587" s="180"/>
      <c r="Q1587" s="180"/>
      <c r="R1587" s="180"/>
    </row>
    <row r="1588" spans="1:18" s="28" customFormat="1" ht="23.25" hidden="1" customHeight="1" x14ac:dyDescent="0.2">
      <c r="A1588" s="80" t="s">
        <v>290</v>
      </c>
      <c r="B1588" s="133">
        <v>792</v>
      </c>
      <c r="C1588" s="82" t="s">
        <v>285</v>
      </c>
      <c r="D1588" s="82" t="s">
        <v>16</v>
      </c>
      <c r="E1588" s="82" t="s">
        <v>220</v>
      </c>
      <c r="F1588" s="82"/>
      <c r="G1588" s="84">
        <f t="shared" ref="G1588:I1589" si="403">G1589</f>
        <v>0</v>
      </c>
      <c r="H1588" s="84">
        <f t="shared" si="403"/>
        <v>0</v>
      </c>
      <c r="I1588" s="84">
        <f t="shared" si="403"/>
        <v>0</v>
      </c>
      <c r="J1588" s="159"/>
      <c r="K1588" s="184"/>
      <c r="L1588" s="184"/>
      <c r="M1588" s="184"/>
      <c r="N1588" s="184"/>
      <c r="O1588" s="184"/>
      <c r="P1588" s="184"/>
      <c r="Q1588" s="184"/>
      <c r="R1588" s="184"/>
    </row>
    <row r="1589" spans="1:18" s="28" customFormat="1" hidden="1" x14ac:dyDescent="0.2">
      <c r="A1589" s="80" t="s">
        <v>140</v>
      </c>
      <c r="B1589" s="133">
        <v>792</v>
      </c>
      <c r="C1589" s="82" t="s">
        <v>285</v>
      </c>
      <c r="D1589" s="82" t="s">
        <v>16</v>
      </c>
      <c r="E1589" s="82" t="s">
        <v>220</v>
      </c>
      <c r="F1589" s="82" t="s">
        <v>141</v>
      </c>
      <c r="G1589" s="84">
        <f t="shared" si="403"/>
        <v>0</v>
      </c>
      <c r="H1589" s="84">
        <f t="shared" si="403"/>
        <v>0</v>
      </c>
      <c r="I1589" s="84">
        <f t="shared" si="403"/>
        <v>0</v>
      </c>
      <c r="J1589" s="159"/>
      <c r="K1589" s="184"/>
      <c r="L1589" s="184"/>
      <c r="M1589" s="184"/>
      <c r="N1589" s="184"/>
      <c r="O1589" s="184"/>
      <c r="P1589" s="184"/>
      <c r="Q1589" s="184"/>
      <c r="R1589" s="184"/>
    </row>
    <row r="1590" spans="1:18" s="3" customFormat="1" hidden="1" x14ac:dyDescent="0.2">
      <c r="A1590" s="80" t="s">
        <v>288</v>
      </c>
      <c r="B1590" s="133">
        <v>792</v>
      </c>
      <c r="C1590" s="82" t="s">
        <v>285</v>
      </c>
      <c r="D1590" s="82" t="s">
        <v>16</v>
      </c>
      <c r="E1590" s="82" t="s">
        <v>220</v>
      </c>
      <c r="F1590" s="82" t="s">
        <v>289</v>
      </c>
      <c r="G1590" s="84"/>
      <c r="H1590" s="84"/>
      <c r="I1590" s="84"/>
      <c r="J1590" s="159"/>
      <c r="K1590" s="179"/>
      <c r="L1590" s="179"/>
      <c r="M1590" s="179"/>
      <c r="N1590" s="179"/>
      <c r="O1590" s="179"/>
      <c r="P1590" s="179"/>
      <c r="Q1590" s="179"/>
      <c r="R1590" s="179"/>
    </row>
    <row r="1591" spans="1:18" ht="18.75" hidden="1" customHeight="1" x14ac:dyDescent="0.2">
      <c r="A1591" s="121" t="s">
        <v>291</v>
      </c>
      <c r="B1591" s="133">
        <v>792</v>
      </c>
      <c r="C1591" s="82" t="s">
        <v>285</v>
      </c>
      <c r="D1591" s="82" t="s">
        <v>66</v>
      </c>
      <c r="E1591" s="82"/>
      <c r="F1591" s="82"/>
      <c r="G1591" s="84">
        <f>G1592</f>
        <v>0</v>
      </c>
      <c r="H1591" s="84">
        <f>H1592</f>
        <v>0</v>
      </c>
      <c r="I1591" s="84">
        <f>I1592</f>
        <v>0</v>
      </c>
      <c r="J1591" s="159"/>
    </row>
    <row r="1592" spans="1:18" s="28" customFormat="1" ht="27.75" hidden="1" customHeight="1" x14ac:dyDescent="0.2">
      <c r="A1592" s="80" t="s">
        <v>394</v>
      </c>
      <c r="B1592" s="133">
        <v>792</v>
      </c>
      <c r="C1592" s="82" t="s">
        <v>285</v>
      </c>
      <c r="D1592" s="82" t="s">
        <v>66</v>
      </c>
      <c r="E1592" s="82" t="s">
        <v>212</v>
      </c>
      <c r="F1592" s="82"/>
      <c r="G1592" s="84">
        <f>G1593</f>
        <v>0</v>
      </c>
      <c r="H1592" s="84">
        <f t="shared" ref="H1592:I1593" si="404">H1593</f>
        <v>0</v>
      </c>
      <c r="I1592" s="84">
        <f t="shared" si="404"/>
        <v>0</v>
      </c>
      <c r="J1592" s="159"/>
      <c r="K1592" s="184"/>
      <c r="L1592" s="184"/>
      <c r="M1592" s="184"/>
      <c r="N1592" s="184"/>
      <c r="O1592" s="184"/>
      <c r="P1592" s="184"/>
      <c r="Q1592" s="184"/>
      <c r="R1592" s="184"/>
    </row>
    <row r="1593" spans="1:18" s="3" customFormat="1" ht="38.25" hidden="1" x14ac:dyDescent="0.2">
      <c r="A1593" s="80" t="s">
        <v>139</v>
      </c>
      <c r="B1593" s="133">
        <v>792</v>
      </c>
      <c r="C1593" s="82" t="s">
        <v>285</v>
      </c>
      <c r="D1593" s="82" t="s">
        <v>66</v>
      </c>
      <c r="E1593" s="82" t="s">
        <v>213</v>
      </c>
      <c r="F1593" s="82"/>
      <c r="G1593" s="84">
        <f>G1594</f>
        <v>0</v>
      </c>
      <c r="H1593" s="84">
        <f t="shared" si="404"/>
        <v>0</v>
      </c>
      <c r="I1593" s="84">
        <f t="shared" si="404"/>
        <v>0</v>
      </c>
      <c r="J1593" s="159"/>
      <c r="K1593" s="179"/>
      <c r="L1593" s="179"/>
      <c r="M1593" s="179"/>
      <c r="N1593" s="179"/>
      <c r="O1593" s="179"/>
      <c r="P1593" s="179"/>
      <c r="Q1593" s="179"/>
      <c r="R1593" s="179"/>
    </row>
    <row r="1594" spans="1:18" s="3" customFormat="1" ht="25.5" hidden="1" x14ac:dyDescent="0.2">
      <c r="A1594" s="80" t="s">
        <v>417</v>
      </c>
      <c r="B1594" s="133">
        <v>792</v>
      </c>
      <c r="C1594" s="82" t="s">
        <v>285</v>
      </c>
      <c r="D1594" s="82" t="s">
        <v>66</v>
      </c>
      <c r="E1594" s="82" t="s">
        <v>221</v>
      </c>
      <c r="F1594" s="82"/>
      <c r="G1594" s="84">
        <f t="shared" ref="G1594:I1595" si="405">G1595</f>
        <v>0</v>
      </c>
      <c r="H1594" s="84">
        <f t="shared" si="405"/>
        <v>0</v>
      </c>
      <c r="I1594" s="84">
        <f t="shared" si="405"/>
        <v>0</v>
      </c>
      <c r="J1594" s="159"/>
      <c r="K1594" s="179"/>
      <c r="L1594" s="179"/>
      <c r="M1594" s="179"/>
      <c r="N1594" s="179"/>
      <c r="O1594" s="179"/>
      <c r="P1594" s="179"/>
      <c r="Q1594" s="179"/>
      <c r="R1594" s="179"/>
    </row>
    <row r="1595" spans="1:18" s="3" customFormat="1" hidden="1" x14ac:dyDescent="0.2">
      <c r="A1595" s="80" t="s">
        <v>140</v>
      </c>
      <c r="B1595" s="133">
        <v>792</v>
      </c>
      <c r="C1595" s="82" t="s">
        <v>285</v>
      </c>
      <c r="D1595" s="82" t="s">
        <v>66</v>
      </c>
      <c r="E1595" s="82" t="s">
        <v>221</v>
      </c>
      <c r="F1595" s="82" t="s">
        <v>141</v>
      </c>
      <c r="G1595" s="84">
        <f t="shared" si="405"/>
        <v>0</v>
      </c>
      <c r="H1595" s="84">
        <f t="shared" si="405"/>
        <v>0</v>
      </c>
      <c r="I1595" s="84">
        <f t="shared" si="405"/>
        <v>0</v>
      </c>
      <c r="J1595" s="159"/>
      <c r="K1595" s="179"/>
      <c r="L1595" s="179"/>
      <c r="M1595" s="179"/>
      <c r="N1595" s="179"/>
      <c r="O1595" s="179"/>
      <c r="P1595" s="179"/>
      <c r="Q1595" s="179"/>
      <c r="R1595" s="179"/>
    </row>
    <row r="1596" spans="1:18" s="3" customFormat="1" hidden="1" x14ac:dyDescent="0.2">
      <c r="A1596" s="80" t="s">
        <v>160</v>
      </c>
      <c r="B1596" s="133">
        <v>792</v>
      </c>
      <c r="C1596" s="82" t="s">
        <v>285</v>
      </c>
      <c r="D1596" s="82" t="s">
        <v>66</v>
      </c>
      <c r="E1596" s="82" t="s">
        <v>221</v>
      </c>
      <c r="F1596" s="82" t="s">
        <v>161</v>
      </c>
      <c r="G1596" s="84"/>
      <c r="H1596" s="84"/>
      <c r="I1596" s="84"/>
      <c r="J1596" s="159"/>
      <c r="K1596" s="159"/>
      <c r="L1596" s="159"/>
      <c r="M1596" s="179"/>
      <c r="N1596" s="179"/>
      <c r="O1596" s="179"/>
      <c r="P1596" s="179"/>
      <c r="Q1596" s="179"/>
      <c r="R1596" s="179"/>
    </row>
    <row r="1597" spans="1:18" s="3" customFormat="1" ht="47.25" hidden="1" customHeight="1" x14ac:dyDescent="0.2">
      <c r="A1597" s="80" t="s">
        <v>158</v>
      </c>
      <c r="B1597" s="133">
        <v>792</v>
      </c>
      <c r="C1597" s="82" t="s">
        <v>285</v>
      </c>
      <c r="D1597" s="82" t="s">
        <v>66</v>
      </c>
      <c r="E1597" s="82" t="s">
        <v>221</v>
      </c>
      <c r="F1597" s="82" t="s">
        <v>159</v>
      </c>
      <c r="G1597" s="84"/>
      <c r="H1597" s="84"/>
      <c r="I1597" s="84"/>
      <c r="J1597" s="159"/>
      <c r="K1597" s="179"/>
      <c r="L1597" s="179"/>
      <c r="M1597" s="179"/>
      <c r="N1597" s="179"/>
      <c r="O1597" s="179"/>
      <c r="P1597" s="179"/>
      <c r="Q1597" s="179"/>
      <c r="R1597" s="179"/>
    </row>
    <row r="1598" spans="1:18" s="18" customFormat="1" hidden="1" x14ac:dyDescent="0.2">
      <c r="A1598" s="80"/>
      <c r="B1598" s="133"/>
      <c r="C1598" s="82"/>
      <c r="D1598" s="82"/>
      <c r="E1598" s="82"/>
      <c r="F1598" s="82"/>
      <c r="G1598" s="84"/>
      <c r="H1598" s="84"/>
      <c r="I1598" s="84"/>
      <c r="J1598" s="159"/>
      <c r="K1598" s="180"/>
      <c r="L1598" s="180"/>
      <c r="M1598" s="180"/>
      <c r="N1598" s="180"/>
      <c r="O1598" s="180"/>
      <c r="P1598" s="180"/>
      <c r="Q1598" s="180"/>
      <c r="R1598" s="180"/>
    </row>
    <row r="1599" spans="1:18" s="22" customFormat="1" x14ac:dyDescent="0.2">
      <c r="A1599" s="290" t="s">
        <v>70</v>
      </c>
      <c r="B1599" s="19"/>
      <c r="C1599" s="20"/>
      <c r="D1599" s="20"/>
      <c r="E1599" s="20"/>
      <c r="F1599" s="20"/>
      <c r="G1599" s="12">
        <f>G1527+G1553+G1574+G1581+G1568+G1560</f>
        <v>20395235.710000001</v>
      </c>
      <c r="H1599" s="12">
        <f>H1527+H1553+H1574+H1581+H1568+H1560</f>
        <v>20352341.009999998</v>
      </c>
      <c r="I1599" s="12">
        <f>I1527+I1553+I1574+I1581+I1568+I1560</f>
        <v>20345771.48</v>
      </c>
      <c r="J1599" s="286"/>
      <c r="K1599" s="61"/>
      <c r="L1599" s="61"/>
      <c r="M1599" s="61"/>
      <c r="N1599" s="61"/>
      <c r="O1599" s="61"/>
      <c r="P1599" s="61"/>
      <c r="Q1599" s="61"/>
      <c r="R1599" s="61"/>
    </row>
    <row r="1600" spans="1:18" ht="51.75" customHeight="1" x14ac:dyDescent="0.2">
      <c r="A1600" s="350" t="s">
        <v>1097</v>
      </c>
      <c r="B1600" s="351">
        <v>793</v>
      </c>
      <c r="C1600" s="351"/>
      <c r="D1600" s="351"/>
      <c r="E1600" s="351"/>
      <c r="F1600" s="351"/>
      <c r="G1600" s="353"/>
      <c r="H1600" s="353"/>
      <c r="I1600" s="353"/>
      <c r="J1600" s="284"/>
      <c r="K1600" s="69"/>
      <c r="L1600" s="69"/>
      <c r="M1600" s="69"/>
      <c r="N1600" s="69"/>
      <c r="O1600" s="69"/>
      <c r="P1600" s="69"/>
      <c r="Q1600" s="69"/>
      <c r="R1600" s="69"/>
    </row>
    <row r="1601" spans="1:20" x14ac:dyDescent="0.2">
      <c r="A1601" s="5" t="s">
        <v>15</v>
      </c>
      <c r="B1601" s="19">
        <v>793</v>
      </c>
      <c r="C1601" s="7" t="s">
        <v>16</v>
      </c>
      <c r="D1601" s="7"/>
      <c r="E1601" s="7"/>
      <c r="F1601" s="7"/>
      <c r="G1601" s="38">
        <f>G1602+G1617+G1693+G1697+G1682+G1687</f>
        <v>140095258.73000002</v>
      </c>
      <c r="H1601" s="38">
        <f>H1602+H1617+H1693+H1697+H1682+H1687</f>
        <v>138758407.08000001</v>
      </c>
      <c r="I1601" s="38">
        <f>I1602+I1617+I1693+I1697+I1682+I1687</f>
        <v>139262239.98000002</v>
      </c>
      <c r="J1601" s="300">
        <f>G1610+G1621+G1626+G1628+G1630+G1632+G1637+G1641+G1645+G1647+G1652+G1654+G1657+G1659+G1662+G1686+G1696+G1716+G1721+G1741+G1766+G1785+G1788+G1797+G1817+G1819+G1824</f>
        <v>136577345.39999998</v>
      </c>
      <c r="K1601" s="69"/>
      <c r="L1601" s="69"/>
      <c r="M1601" s="69"/>
      <c r="N1601" s="69"/>
      <c r="O1601" s="69"/>
      <c r="P1601" s="220"/>
      <c r="Q1601" s="220"/>
      <c r="R1601" s="69"/>
    </row>
    <row r="1602" spans="1:20" ht="25.5" x14ac:dyDescent="0.2">
      <c r="A1602" s="16" t="s">
        <v>292</v>
      </c>
      <c r="B1602" s="14">
        <v>793</v>
      </c>
      <c r="C1602" s="15" t="s">
        <v>16</v>
      </c>
      <c r="D1602" s="15" t="s">
        <v>25</v>
      </c>
      <c r="E1602" s="15"/>
      <c r="F1602" s="15"/>
      <c r="G1602" s="70">
        <f>G1603+G1611</f>
        <v>2637355</v>
      </c>
      <c r="H1602" s="70">
        <f t="shared" ref="G1602:I1609" si="406">H1603</f>
        <v>2637355</v>
      </c>
      <c r="I1602" s="70">
        <f t="shared" si="406"/>
        <v>2637355</v>
      </c>
      <c r="J1602" s="158"/>
      <c r="K1602" s="69"/>
      <c r="L1602" s="69"/>
      <c r="M1602" s="69"/>
      <c r="N1602" s="69"/>
      <c r="O1602" s="69"/>
      <c r="P1602" s="69"/>
      <c r="Q1602" s="69"/>
      <c r="R1602" s="69"/>
    </row>
    <row r="1603" spans="1:20" s="18" customFormat="1" ht="25.5" x14ac:dyDescent="0.2">
      <c r="A1603" s="16" t="s">
        <v>1078</v>
      </c>
      <c r="B1603" s="14">
        <v>793</v>
      </c>
      <c r="C1603" s="15" t="s">
        <v>16</v>
      </c>
      <c r="D1603" s="15" t="s">
        <v>25</v>
      </c>
      <c r="E1603" s="15" t="s">
        <v>222</v>
      </c>
      <c r="F1603" s="15"/>
      <c r="G1603" s="70">
        <f t="shared" si="406"/>
        <v>2637355</v>
      </c>
      <c r="H1603" s="70">
        <f t="shared" si="406"/>
        <v>2637355</v>
      </c>
      <c r="I1603" s="70">
        <f t="shared" si="406"/>
        <v>2637355</v>
      </c>
      <c r="J1603" s="158"/>
      <c r="K1603" s="165"/>
      <c r="L1603" s="165"/>
      <c r="M1603" s="165"/>
      <c r="N1603" s="165"/>
      <c r="O1603" s="165"/>
      <c r="P1603" s="165"/>
      <c r="Q1603" s="165"/>
      <c r="R1603" s="165"/>
    </row>
    <row r="1604" spans="1:20" x14ac:dyDescent="0.2">
      <c r="A1604" s="16" t="s">
        <v>1077</v>
      </c>
      <c r="B1604" s="14">
        <v>793</v>
      </c>
      <c r="C1604" s="15" t="s">
        <v>16</v>
      </c>
      <c r="D1604" s="15" t="s">
        <v>25</v>
      </c>
      <c r="E1604" s="15" t="s">
        <v>223</v>
      </c>
      <c r="F1604" s="15"/>
      <c r="G1604" s="70">
        <f>G1605+G1608</f>
        <v>2637355</v>
      </c>
      <c r="H1604" s="70">
        <f>H1608</f>
        <v>2637355</v>
      </c>
      <c r="I1604" s="70">
        <f>I1608</f>
        <v>2637355</v>
      </c>
      <c r="J1604" s="158"/>
      <c r="K1604" s="69"/>
      <c r="L1604" s="69"/>
      <c r="M1604" s="69"/>
      <c r="N1604" s="69"/>
      <c r="O1604" s="69"/>
      <c r="P1604" s="69"/>
      <c r="Q1604" s="69"/>
      <c r="R1604" s="69"/>
    </row>
    <row r="1605" spans="1:20" ht="79.5" hidden="1" customHeight="1" x14ac:dyDescent="0.2">
      <c r="A1605" s="16" t="s">
        <v>930</v>
      </c>
      <c r="B1605" s="14">
        <v>793</v>
      </c>
      <c r="C1605" s="15" t="s">
        <v>16</v>
      </c>
      <c r="D1605" s="15" t="s">
        <v>25</v>
      </c>
      <c r="E1605" s="15" t="s">
        <v>929</v>
      </c>
      <c r="F1605" s="15"/>
      <c r="G1605" s="70">
        <f t="shared" si="406"/>
        <v>0</v>
      </c>
      <c r="H1605" s="70">
        <f t="shared" si="406"/>
        <v>0</v>
      </c>
      <c r="I1605" s="70">
        <f t="shared" si="406"/>
        <v>0</v>
      </c>
      <c r="J1605" s="158"/>
      <c r="K1605" s="69"/>
      <c r="L1605" s="69"/>
      <c r="M1605" s="69"/>
      <c r="N1605" s="69"/>
      <c r="O1605" s="69"/>
      <c r="P1605" s="69"/>
      <c r="Q1605" s="69"/>
      <c r="R1605" s="69"/>
    </row>
    <row r="1606" spans="1:20" ht="51" hidden="1" x14ac:dyDescent="0.2">
      <c r="A1606" s="16" t="s">
        <v>294</v>
      </c>
      <c r="B1606" s="14">
        <v>793</v>
      </c>
      <c r="C1606" s="15" t="s">
        <v>16</v>
      </c>
      <c r="D1606" s="15" t="s">
        <v>25</v>
      </c>
      <c r="E1606" s="15" t="s">
        <v>929</v>
      </c>
      <c r="F1606" s="15" t="s">
        <v>55</v>
      </c>
      <c r="G1606" s="70">
        <f t="shared" si="406"/>
        <v>0</v>
      </c>
      <c r="H1606" s="70">
        <f t="shared" si="406"/>
        <v>0</v>
      </c>
      <c r="I1606" s="70">
        <f t="shared" si="406"/>
        <v>0</v>
      </c>
      <c r="J1606" s="158"/>
      <c r="K1606" s="69"/>
      <c r="L1606" s="69"/>
      <c r="M1606" s="69"/>
      <c r="N1606" s="69"/>
      <c r="O1606" s="69"/>
      <c r="P1606" s="69"/>
      <c r="Q1606" s="69"/>
      <c r="R1606" s="69"/>
    </row>
    <row r="1607" spans="1:20" ht="25.5" hidden="1" x14ac:dyDescent="0.2">
      <c r="A1607" s="16" t="s">
        <v>53</v>
      </c>
      <c r="B1607" s="14">
        <v>793</v>
      </c>
      <c r="C1607" s="15" t="s">
        <v>16</v>
      </c>
      <c r="D1607" s="15" t="s">
        <v>25</v>
      </c>
      <c r="E1607" s="15" t="s">
        <v>929</v>
      </c>
      <c r="F1607" s="15" t="s">
        <v>56</v>
      </c>
      <c r="G1607" s="70"/>
      <c r="H1607" s="70"/>
      <c r="I1607" s="70"/>
      <c r="J1607" s="158"/>
      <c r="K1607" s="69"/>
      <c r="L1607" s="69"/>
      <c r="M1607" s="69"/>
      <c r="N1607" s="69"/>
      <c r="O1607" s="69"/>
      <c r="P1607" s="69"/>
      <c r="Q1607" s="69"/>
      <c r="R1607" s="69"/>
    </row>
    <row r="1608" spans="1:20" ht="25.5" x14ac:dyDescent="0.2">
      <c r="A1608" s="13" t="s">
        <v>1412</v>
      </c>
      <c r="B1608" s="14">
        <v>793</v>
      </c>
      <c r="C1608" s="15" t="s">
        <v>16</v>
      </c>
      <c r="D1608" s="15" t="s">
        <v>25</v>
      </c>
      <c r="E1608" s="15" t="s">
        <v>224</v>
      </c>
      <c r="F1608" s="15"/>
      <c r="G1608" s="70">
        <f t="shared" si="406"/>
        <v>2637355</v>
      </c>
      <c r="H1608" s="70">
        <f t="shared" si="406"/>
        <v>2637355</v>
      </c>
      <c r="I1608" s="70">
        <f t="shared" si="406"/>
        <v>2637355</v>
      </c>
      <c r="J1608" s="158"/>
      <c r="K1608" s="69"/>
      <c r="L1608" s="69"/>
      <c r="M1608" s="69"/>
      <c r="N1608" s="69"/>
      <c r="O1608" s="69"/>
      <c r="P1608" s="69"/>
      <c r="Q1608" s="69"/>
      <c r="R1608" s="69"/>
    </row>
    <row r="1609" spans="1:20" ht="51" x14ac:dyDescent="0.2">
      <c r="A1609" s="16" t="s">
        <v>294</v>
      </c>
      <c r="B1609" s="14">
        <v>793</v>
      </c>
      <c r="C1609" s="15" t="s">
        <v>16</v>
      </c>
      <c r="D1609" s="15" t="s">
        <v>25</v>
      </c>
      <c r="E1609" s="15" t="s">
        <v>224</v>
      </c>
      <c r="F1609" s="15" t="s">
        <v>55</v>
      </c>
      <c r="G1609" s="70">
        <f t="shared" si="406"/>
        <v>2637355</v>
      </c>
      <c r="H1609" s="70">
        <f t="shared" si="406"/>
        <v>2637355</v>
      </c>
      <c r="I1609" s="70">
        <f t="shared" si="406"/>
        <v>2637355</v>
      </c>
      <c r="J1609" s="158"/>
      <c r="K1609" s="69"/>
      <c r="L1609" s="69"/>
      <c r="M1609" s="69"/>
      <c r="N1609" s="69"/>
      <c r="O1609" s="69"/>
      <c r="P1609" s="69"/>
      <c r="Q1609" s="69"/>
      <c r="R1609" s="69"/>
    </row>
    <row r="1610" spans="1:20" ht="25.5" x14ac:dyDescent="0.2">
      <c r="A1610" s="16" t="s">
        <v>53</v>
      </c>
      <c r="B1610" s="14">
        <v>793</v>
      </c>
      <c r="C1610" s="15" t="s">
        <v>16</v>
      </c>
      <c r="D1610" s="15" t="s">
        <v>25</v>
      </c>
      <c r="E1610" s="15" t="s">
        <v>224</v>
      </c>
      <c r="F1610" s="15" t="s">
        <v>56</v>
      </c>
      <c r="G1610" s="70">
        <v>2637355</v>
      </c>
      <c r="H1610" s="70">
        <v>2637355</v>
      </c>
      <c r="I1610" s="70">
        <v>2637355</v>
      </c>
      <c r="J1610" s="158"/>
      <c r="K1610" s="69"/>
      <c r="L1610" s="69"/>
      <c r="M1610" s="69"/>
      <c r="N1610" s="69"/>
      <c r="O1610" s="69"/>
      <c r="P1610" s="69"/>
      <c r="Q1610" s="69"/>
      <c r="R1610" s="69"/>
    </row>
    <row r="1611" spans="1:20" s="134" customFormat="1" ht="26.25" hidden="1" customHeight="1" x14ac:dyDescent="0.2">
      <c r="A1611" s="80" t="s">
        <v>146</v>
      </c>
      <c r="B1611" s="133">
        <v>793</v>
      </c>
      <c r="C1611" s="15" t="s">
        <v>16</v>
      </c>
      <c r="D1611" s="15" t="s">
        <v>25</v>
      </c>
      <c r="E1611" s="131" t="s">
        <v>192</v>
      </c>
      <c r="F1611" s="82"/>
      <c r="G1611" s="84">
        <f>G1615</f>
        <v>0</v>
      </c>
      <c r="H1611" s="84">
        <f t="shared" ref="H1611:I1611" si="407">H1615</f>
        <v>0</v>
      </c>
      <c r="I1611" s="84">
        <f t="shared" si="407"/>
        <v>0</v>
      </c>
      <c r="J1611" s="136">
        <v>1487719</v>
      </c>
      <c r="P1611" s="136"/>
      <c r="Q1611" s="136"/>
      <c r="R1611" s="136"/>
      <c r="S1611" s="136"/>
      <c r="T1611" s="136"/>
    </row>
    <row r="1612" spans="1:20" s="87" customFormat="1" ht="39" hidden="1" customHeight="1" x14ac:dyDescent="0.2">
      <c r="A1612" s="80" t="s">
        <v>1140</v>
      </c>
      <c r="B1612" s="133">
        <v>793</v>
      </c>
      <c r="C1612" s="15" t="s">
        <v>16</v>
      </c>
      <c r="D1612" s="15" t="s">
        <v>25</v>
      </c>
      <c r="E1612" s="82" t="s">
        <v>1143</v>
      </c>
      <c r="F1612" s="82"/>
      <c r="G1612" s="84">
        <f>G1613+G1615</f>
        <v>0</v>
      </c>
      <c r="H1612" s="84">
        <f t="shared" ref="H1612:I1612" si="408">H1613+H1615</f>
        <v>0</v>
      </c>
      <c r="I1612" s="84">
        <f t="shared" si="408"/>
        <v>0</v>
      </c>
      <c r="J1612" s="114"/>
      <c r="P1612" s="114"/>
      <c r="Q1612" s="114"/>
      <c r="R1612" s="114"/>
      <c r="S1612" s="114"/>
      <c r="T1612" s="114"/>
    </row>
    <row r="1613" spans="1:20" s="87" customFormat="1" ht="29.25" hidden="1" customHeight="1" x14ac:dyDescent="0.2">
      <c r="A1613" s="16" t="s">
        <v>297</v>
      </c>
      <c r="B1613" s="82" t="s">
        <v>89</v>
      </c>
      <c r="C1613" s="15" t="s">
        <v>16</v>
      </c>
      <c r="D1613" s="15" t="s">
        <v>25</v>
      </c>
      <c r="E1613" s="82" t="s">
        <v>193</v>
      </c>
      <c r="F1613" s="82" t="s">
        <v>34</v>
      </c>
      <c r="G1613" s="84">
        <f>G1614</f>
        <v>0</v>
      </c>
      <c r="H1613" s="84"/>
      <c r="I1613" s="84"/>
      <c r="J1613" s="114"/>
      <c r="P1613" s="114"/>
      <c r="Q1613" s="114"/>
      <c r="R1613" s="114"/>
      <c r="S1613" s="114"/>
      <c r="T1613" s="114"/>
    </row>
    <row r="1614" spans="1:20" s="87" customFormat="1" ht="36.75" hidden="1" customHeight="1" x14ac:dyDescent="0.2">
      <c r="A1614" s="16" t="s">
        <v>35</v>
      </c>
      <c r="B1614" s="82" t="s">
        <v>89</v>
      </c>
      <c r="C1614" s="15" t="s">
        <v>16</v>
      </c>
      <c r="D1614" s="15" t="s">
        <v>25</v>
      </c>
      <c r="E1614" s="82" t="s">
        <v>193</v>
      </c>
      <c r="F1614" s="82" t="s">
        <v>36</v>
      </c>
      <c r="G1614" s="84">
        <f>'прил 4'!G3054</f>
        <v>0</v>
      </c>
      <c r="H1614" s="84"/>
      <c r="I1614" s="84"/>
      <c r="J1614" s="114"/>
      <c r="P1614" s="114"/>
      <c r="Q1614" s="114"/>
      <c r="R1614" s="114"/>
      <c r="S1614" s="114"/>
      <c r="T1614" s="114"/>
    </row>
    <row r="1615" spans="1:20" s="87" customFormat="1" ht="51" hidden="1" x14ac:dyDescent="0.2">
      <c r="A1615" s="16" t="s">
        <v>294</v>
      </c>
      <c r="B1615" s="133">
        <v>793</v>
      </c>
      <c r="C1615" s="15" t="s">
        <v>16</v>
      </c>
      <c r="D1615" s="15" t="s">
        <v>25</v>
      </c>
      <c r="E1615" s="82" t="s">
        <v>1143</v>
      </c>
      <c r="F1615" s="82" t="s">
        <v>55</v>
      </c>
      <c r="G1615" s="84">
        <f t="shared" ref="G1615:I1615" si="409">G1616</f>
        <v>0</v>
      </c>
      <c r="H1615" s="84">
        <f t="shared" si="409"/>
        <v>0</v>
      </c>
      <c r="I1615" s="84">
        <f t="shared" si="409"/>
        <v>0</v>
      </c>
      <c r="J1615" s="114"/>
      <c r="P1615" s="114"/>
      <c r="Q1615" s="114"/>
      <c r="R1615" s="114"/>
      <c r="S1615" s="114"/>
      <c r="T1615" s="114"/>
    </row>
    <row r="1616" spans="1:20" s="87" customFormat="1" ht="18.75" hidden="1" customHeight="1" x14ac:dyDescent="0.2">
      <c r="A1616" s="16" t="s">
        <v>53</v>
      </c>
      <c r="B1616" s="133">
        <v>793</v>
      </c>
      <c r="C1616" s="15" t="s">
        <v>16</v>
      </c>
      <c r="D1616" s="15" t="s">
        <v>25</v>
      </c>
      <c r="E1616" s="82" t="s">
        <v>1143</v>
      </c>
      <c r="F1616" s="82" t="s">
        <v>56</v>
      </c>
      <c r="G1616" s="84"/>
      <c r="H1616" s="84"/>
      <c r="I1616" s="84"/>
      <c r="J1616" s="114"/>
      <c r="P1616" s="114"/>
      <c r="Q1616" s="114"/>
      <c r="R1616" s="114"/>
      <c r="S1616" s="114"/>
      <c r="T1616" s="114"/>
    </row>
    <row r="1617" spans="1:18" ht="51" x14ac:dyDescent="0.2">
      <c r="A1617" s="16" t="s">
        <v>71</v>
      </c>
      <c r="B1617" s="14">
        <v>793</v>
      </c>
      <c r="C1617" s="15" t="s">
        <v>16</v>
      </c>
      <c r="D1617" s="15" t="s">
        <v>51</v>
      </c>
      <c r="E1617" s="15"/>
      <c r="F1617" s="15"/>
      <c r="G1617" s="70">
        <f>G1622+G1618+G1672</f>
        <v>101343663.11999999</v>
      </c>
      <c r="H1617" s="70">
        <f>H1622+H1618</f>
        <v>101332593.06</v>
      </c>
      <c r="I1617" s="70">
        <f>I1622+I1618</f>
        <v>101710807.90000001</v>
      </c>
      <c r="J1617" s="158"/>
      <c r="K1617" s="69"/>
      <c r="L1617" s="69"/>
      <c r="M1617" s="69"/>
      <c r="N1617" s="69"/>
      <c r="O1617" s="69"/>
      <c r="P1617" s="69"/>
      <c r="Q1617" s="69"/>
      <c r="R1617" s="69"/>
    </row>
    <row r="1618" spans="1:18" ht="27" customHeight="1" x14ac:dyDescent="0.2">
      <c r="A1618" s="318" t="s">
        <v>1041</v>
      </c>
      <c r="B1618" s="14">
        <v>793</v>
      </c>
      <c r="C1618" s="15" t="s">
        <v>16</v>
      </c>
      <c r="D1618" s="15" t="s">
        <v>51</v>
      </c>
      <c r="E1618" s="14" t="s">
        <v>225</v>
      </c>
      <c r="F1618" s="14"/>
      <c r="G1618" s="70">
        <f>G1621</f>
        <v>35000</v>
      </c>
      <c r="H1618" s="70">
        <f>H1621</f>
        <v>35000</v>
      </c>
      <c r="I1618" s="70">
        <f>I1621</f>
        <v>35000</v>
      </c>
      <c r="J1618" s="158"/>
      <c r="K1618" s="69"/>
      <c r="L1618" s="69"/>
      <c r="M1618" s="69"/>
      <c r="N1618" s="69"/>
      <c r="O1618" s="69"/>
      <c r="P1618" s="69"/>
      <c r="Q1618" s="220"/>
      <c r="R1618" s="69"/>
    </row>
    <row r="1619" spans="1:18" ht="25.5" x14ac:dyDescent="0.2">
      <c r="A1619" s="358" t="s">
        <v>1342</v>
      </c>
      <c r="B1619" s="315">
        <v>793</v>
      </c>
      <c r="C1619" s="15" t="s">
        <v>16</v>
      </c>
      <c r="D1619" s="15" t="s">
        <v>51</v>
      </c>
      <c r="E1619" s="15" t="s">
        <v>1321</v>
      </c>
      <c r="F1619" s="15"/>
      <c r="G1619" s="70">
        <f t="shared" ref="G1619:I1620" si="410">G1620</f>
        <v>35000</v>
      </c>
      <c r="H1619" s="70">
        <f t="shared" si="410"/>
        <v>35000</v>
      </c>
      <c r="I1619" s="70">
        <f t="shared" si="410"/>
        <v>35000</v>
      </c>
      <c r="J1619" s="158"/>
      <c r="K1619" s="69"/>
      <c r="L1619" s="69"/>
      <c r="M1619" s="69"/>
      <c r="N1619" s="69"/>
      <c r="O1619" s="69"/>
      <c r="P1619" s="69"/>
      <c r="Q1619" s="69"/>
      <c r="R1619" s="69"/>
    </row>
    <row r="1620" spans="1:18" ht="19.5" customHeight="1" x14ac:dyDescent="0.2">
      <c r="A1620" s="316" t="s">
        <v>297</v>
      </c>
      <c r="B1620" s="14">
        <v>793</v>
      </c>
      <c r="C1620" s="15" t="s">
        <v>16</v>
      </c>
      <c r="D1620" s="15" t="s">
        <v>51</v>
      </c>
      <c r="E1620" s="15" t="s">
        <v>1321</v>
      </c>
      <c r="F1620" s="15" t="s">
        <v>34</v>
      </c>
      <c r="G1620" s="70">
        <f t="shared" si="410"/>
        <v>35000</v>
      </c>
      <c r="H1620" s="70">
        <f t="shared" si="410"/>
        <v>35000</v>
      </c>
      <c r="I1620" s="70">
        <f t="shared" si="410"/>
        <v>35000</v>
      </c>
      <c r="J1620" s="158"/>
      <c r="K1620" s="69"/>
      <c r="L1620" s="69"/>
      <c r="M1620" s="69"/>
      <c r="N1620" s="69"/>
      <c r="O1620" s="69"/>
      <c r="P1620" s="69"/>
      <c r="Q1620" s="220"/>
      <c r="R1620" s="69"/>
    </row>
    <row r="1621" spans="1:18" ht="25.5" x14ac:dyDescent="0.2">
      <c r="A1621" s="16" t="s">
        <v>35</v>
      </c>
      <c r="B1621" s="14">
        <v>793</v>
      </c>
      <c r="C1621" s="15" t="s">
        <v>16</v>
      </c>
      <c r="D1621" s="15" t="s">
        <v>51</v>
      </c>
      <c r="E1621" s="15" t="s">
        <v>1321</v>
      </c>
      <c r="F1621" s="15" t="s">
        <v>36</v>
      </c>
      <c r="G1621" s="70">
        <v>35000</v>
      </c>
      <c r="H1621" s="70">
        <v>35000</v>
      </c>
      <c r="I1621" s="70">
        <v>35000</v>
      </c>
      <c r="J1621" s="158"/>
      <c r="K1621" s="69"/>
      <c r="L1621" s="69"/>
      <c r="M1621" s="69"/>
      <c r="N1621" s="69"/>
      <c r="O1621" s="69"/>
      <c r="P1621" s="69"/>
      <c r="Q1621" s="69"/>
      <c r="R1621" s="69"/>
    </row>
    <row r="1622" spans="1:18" s="46" customFormat="1" ht="25.5" x14ac:dyDescent="0.2">
      <c r="A1622" s="16" t="s">
        <v>1078</v>
      </c>
      <c r="B1622" s="14">
        <v>793</v>
      </c>
      <c r="C1622" s="15" t="s">
        <v>16</v>
      </c>
      <c r="D1622" s="15" t="s">
        <v>51</v>
      </c>
      <c r="E1622" s="15" t="s">
        <v>222</v>
      </c>
      <c r="F1622" s="15"/>
      <c r="G1622" s="70">
        <f>G1623</f>
        <v>101308663.11999999</v>
      </c>
      <c r="H1622" s="70">
        <f>H1623</f>
        <v>101297593.06</v>
      </c>
      <c r="I1622" s="70">
        <f>I1623</f>
        <v>101675807.90000001</v>
      </c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18" s="46" customFormat="1" x14ac:dyDescent="0.2">
      <c r="A1623" s="56" t="s">
        <v>1079</v>
      </c>
      <c r="B1623" s="14">
        <v>793</v>
      </c>
      <c r="C1623" s="15" t="s">
        <v>16</v>
      </c>
      <c r="D1623" s="15" t="s">
        <v>51</v>
      </c>
      <c r="E1623" s="15" t="s">
        <v>226</v>
      </c>
      <c r="F1623" s="15"/>
      <c r="G1623" s="70">
        <f>G1624+G1660+G1655+G1669+G1663+G1666+G1633</f>
        <v>101308663.11999999</v>
      </c>
      <c r="H1623" s="70">
        <f t="shared" ref="H1623:I1623" si="411">H1624+H1660+H1655+H1669+H1634+H1642+H1648</f>
        <v>101297593.06</v>
      </c>
      <c r="I1623" s="70">
        <f t="shared" si="411"/>
        <v>101675807.90000001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18" s="46" customFormat="1" ht="25.5" x14ac:dyDescent="0.2">
      <c r="A1624" s="13" t="s">
        <v>1412</v>
      </c>
      <c r="B1624" s="14">
        <v>793</v>
      </c>
      <c r="C1624" s="15" t="s">
        <v>16</v>
      </c>
      <c r="D1624" s="15" t="s">
        <v>51</v>
      </c>
      <c r="E1624" s="15" t="s">
        <v>227</v>
      </c>
      <c r="F1624" s="15"/>
      <c r="G1624" s="70">
        <f>G1625+G1627+G1631+G1629</f>
        <v>92165533.349999994</v>
      </c>
      <c r="H1624" s="70">
        <f t="shared" ref="H1624:I1624" si="412">H1625+H1627+H1631+H1629</f>
        <v>92073222</v>
      </c>
      <c r="I1624" s="70">
        <f t="shared" si="412"/>
        <v>92123222</v>
      </c>
      <c r="J1624" s="158"/>
      <c r="K1624" s="58"/>
      <c r="L1624" s="58"/>
      <c r="M1624" s="58"/>
      <c r="N1624" s="58"/>
      <c r="O1624" s="58"/>
      <c r="P1624" s="58"/>
      <c r="Q1624" s="58"/>
      <c r="R1624" s="58"/>
    </row>
    <row r="1625" spans="1:18" s="46" customFormat="1" ht="51" x14ac:dyDescent="0.2">
      <c r="A1625" s="16" t="s">
        <v>294</v>
      </c>
      <c r="B1625" s="14">
        <v>793</v>
      </c>
      <c r="C1625" s="15" t="s">
        <v>16</v>
      </c>
      <c r="D1625" s="15" t="s">
        <v>51</v>
      </c>
      <c r="E1625" s="15" t="s">
        <v>227</v>
      </c>
      <c r="F1625" s="15" t="s">
        <v>55</v>
      </c>
      <c r="G1625" s="70">
        <f>G1626</f>
        <v>87369833.920000002</v>
      </c>
      <c r="H1625" s="70">
        <f>H1626</f>
        <v>87573222</v>
      </c>
      <c r="I1625" s="70">
        <f>I1626</f>
        <v>87623222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18" s="46" customFormat="1" ht="25.5" x14ac:dyDescent="0.2">
      <c r="A1626" s="16" t="s">
        <v>53</v>
      </c>
      <c r="B1626" s="14">
        <v>793</v>
      </c>
      <c r="C1626" s="15" t="s">
        <v>16</v>
      </c>
      <c r="D1626" s="15" t="s">
        <v>51</v>
      </c>
      <c r="E1626" s="15" t="s">
        <v>227</v>
      </c>
      <c r="F1626" s="15" t="s">
        <v>56</v>
      </c>
      <c r="G1626" s="70">
        <v>87369833.920000002</v>
      </c>
      <c r="H1626" s="70">
        <v>87573222</v>
      </c>
      <c r="I1626" s="70">
        <v>87623222</v>
      </c>
      <c r="J1626" s="158"/>
      <c r="K1626" s="58"/>
      <c r="L1626" s="58"/>
      <c r="M1626" s="58"/>
      <c r="N1626" s="58"/>
      <c r="O1626" s="58"/>
      <c r="P1626" s="58"/>
      <c r="Q1626" s="151"/>
      <c r="R1626" s="58"/>
    </row>
    <row r="1627" spans="1:18" s="46" customFormat="1" ht="34.5" customHeight="1" x14ac:dyDescent="0.2">
      <c r="A1627" s="16" t="s">
        <v>297</v>
      </c>
      <c r="B1627" s="14">
        <v>793</v>
      </c>
      <c r="C1627" s="15" t="s">
        <v>16</v>
      </c>
      <c r="D1627" s="15" t="s">
        <v>51</v>
      </c>
      <c r="E1627" s="15" t="s">
        <v>227</v>
      </c>
      <c r="F1627" s="15" t="s">
        <v>34</v>
      </c>
      <c r="G1627" s="70">
        <f>G1628</f>
        <v>4544311.3499999996</v>
      </c>
      <c r="H1627" s="70">
        <f>H1628</f>
        <v>4500000</v>
      </c>
      <c r="I1627" s="70">
        <f>I1628</f>
        <v>4500000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18" s="46" customFormat="1" ht="25.5" x14ac:dyDescent="0.2">
      <c r="A1628" s="16" t="s">
        <v>35</v>
      </c>
      <c r="B1628" s="14">
        <v>793</v>
      </c>
      <c r="C1628" s="15" t="s">
        <v>16</v>
      </c>
      <c r="D1628" s="15" t="s">
        <v>51</v>
      </c>
      <c r="E1628" s="15" t="s">
        <v>227</v>
      </c>
      <c r="F1628" s="15" t="s">
        <v>36</v>
      </c>
      <c r="G1628" s="84">
        <f>4242570+333681.38-30000-1940.03</f>
        <v>4544311.3499999996</v>
      </c>
      <c r="H1628" s="70">
        <v>4500000</v>
      </c>
      <c r="I1628" s="70">
        <v>4500000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18" s="46" customFormat="1" x14ac:dyDescent="0.2">
      <c r="A1629" s="16" t="s">
        <v>133</v>
      </c>
      <c r="B1629" s="14">
        <v>793</v>
      </c>
      <c r="C1629" s="15" t="s">
        <v>16</v>
      </c>
      <c r="D1629" s="15" t="s">
        <v>51</v>
      </c>
      <c r="E1629" s="15" t="s">
        <v>227</v>
      </c>
      <c r="F1629" s="15" t="s">
        <v>134</v>
      </c>
      <c r="G1629" s="70">
        <f>G1630</f>
        <v>251388.08</v>
      </c>
      <c r="H1629" s="70">
        <f t="shared" ref="H1629:I1629" si="413">H1630</f>
        <v>0</v>
      </c>
      <c r="I1629" s="70">
        <f t="shared" si="413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18" s="46" customFormat="1" ht="25.5" x14ac:dyDescent="0.2">
      <c r="A1630" s="16" t="s">
        <v>135</v>
      </c>
      <c r="B1630" s="14">
        <v>793</v>
      </c>
      <c r="C1630" s="15" t="s">
        <v>16</v>
      </c>
      <c r="D1630" s="15" t="s">
        <v>51</v>
      </c>
      <c r="E1630" s="15" t="s">
        <v>227</v>
      </c>
      <c r="F1630" s="15" t="s">
        <v>136</v>
      </c>
      <c r="G1630" s="70">
        <v>251388.08</v>
      </c>
      <c r="H1630" s="70">
        <v>0</v>
      </c>
      <c r="I1630" s="70">
        <v>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18" s="46" customFormat="1" ht="17.25" hidden="1" customHeight="1" x14ac:dyDescent="0.2">
      <c r="A1631" s="16" t="s">
        <v>60</v>
      </c>
      <c r="B1631" s="14">
        <v>793</v>
      </c>
      <c r="C1631" s="15" t="s">
        <v>16</v>
      </c>
      <c r="D1631" s="15" t="s">
        <v>51</v>
      </c>
      <c r="E1631" s="15" t="s">
        <v>227</v>
      </c>
      <c r="F1631" s="15" t="s">
        <v>61</v>
      </c>
      <c r="G1631" s="70">
        <f>G1632</f>
        <v>0</v>
      </c>
      <c r="H1631" s="70">
        <f t="shared" ref="H1631:I1631" si="414">H1632</f>
        <v>0</v>
      </c>
      <c r="I1631" s="70">
        <f t="shared" si="414"/>
        <v>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18" s="46" customFormat="1" hidden="1" x14ac:dyDescent="0.2">
      <c r="A1632" s="321" t="s">
        <v>129</v>
      </c>
      <c r="B1632" s="322">
        <v>793</v>
      </c>
      <c r="C1632" s="323" t="s">
        <v>16</v>
      </c>
      <c r="D1632" s="323" t="s">
        <v>51</v>
      </c>
      <c r="E1632" s="323" t="s">
        <v>227</v>
      </c>
      <c r="F1632" s="323" t="s">
        <v>63</v>
      </c>
      <c r="G1632" s="324"/>
      <c r="H1632" s="324"/>
      <c r="I1632" s="324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18" s="46" customFormat="1" ht="38.25" x14ac:dyDescent="0.2">
      <c r="A1633" s="321" t="s">
        <v>1334</v>
      </c>
      <c r="B1633" s="14">
        <v>793</v>
      </c>
      <c r="C1633" s="15" t="s">
        <v>16</v>
      </c>
      <c r="D1633" s="15" t="s">
        <v>51</v>
      </c>
      <c r="E1633" s="15" t="s">
        <v>1333</v>
      </c>
      <c r="F1633" s="323"/>
      <c r="G1633" s="324">
        <f>G1634+G1642+G1650</f>
        <v>8677923.2799999993</v>
      </c>
      <c r="H1633" s="324">
        <f t="shared" ref="H1633:I1633" si="415">H1634+H1642+H1650</f>
        <v>8755102.5099999998</v>
      </c>
      <c r="I1633" s="324">
        <f t="shared" si="415"/>
        <v>9066906.6099999994</v>
      </c>
      <c r="J1633" s="158"/>
      <c r="K1633" s="58"/>
      <c r="L1633" s="58"/>
      <c r="M1633" s="58"/>
      <c r="N1633" s="58"/>
      <c r="O1633" s="58"/>
      <c r="P1633" s="58"/>
      <c r="Q1633" s="58"/>
      <c r="R1633" s="58"/>
    </row>
    <row r="1634" spans="1:18" s="3" customFormat="1" ht="77.25" customHeight="1" x14ac:dyDescent="0.2">
      <c r="A1634" s="299" t="s">
        <v>1343</v>
      </c>
      <c r="B1634" s="14">
        <v>793</v>
      </c>
      <c r="C1634" s="15" t="s">
        <v>16</v>
      </c>
      <c r="D1634" s="15" t="s">
        <v>51</v>
      </c>
      <c r="E1634" s="15" t="s">
        <v>1329</v>
      </c>
      <c r="F1634" s="15"/>
      <c r="G1634" s="70">
        <f t="shared" ref="G1634:I1635" si="416">G1635+G1639</f>
        <v>1928427.4</v>
      </c>
      <c r="H1634" s="70">
        <f t="shared" si="416"/>
        <v>1945578.34</v>
      </c>
      <c r="I1634" s="70">
        <f t="shared" si="416"/>
        <v>2014868.14</v>
      </c>
      <c r="J1634" s="70">
        <v>1820907.1</v>
      </c>
      <c r="K1634" s="70">
        <v>1886313.66</v>
      </c>
      <c r="L1634" s="62"/>
      <c r="M1634" s="62"/>
      <c r="N1634" s="63">
        <f>G1634+G1642+G1650</f>
        <v>8677923.2799999993</v>
      </c>
      <c r="O1634" s="63">
        <f>H1634+H1642+H1650</f>
        <v>8755102.5099999998</v>
      </c>
      <c r="P1634" s="63">
        <f>I1634+I1642+I1650</f>
        <v>9066906.6099999994</v>
      </c>
      <c r="Q1634" s="62"/>
      <c r="R1634" s="62"/>
    </row>
    <row r="1635" spans="1:18" s="3" customFormat="1" hidden="1" x14ac:dyDescent="0.2">
      <c r="A1635" s="299" t="s">
        <v>959</v>
      </c>
      <c r="B1635" s="14">
        <v>793</v>
      </c>
      <c r="C1635" s="15" t="s">
        <v>16</v>
      </c>
      <c r="D1635" s="15" t="s">
        <v>51</v>
      </c>
      <c r="E1635" s="15" t="s">
        <v>958</v>
      </c>
      <c r="F1635" s="15"/>
      <c r="G1635" s="70">
        <f t="shared" si="416"/>
        <v>1928427.4</v>
      </c>
      <c r="H1635" s="70">
        <f t="shared" si="416"/>
        <v>1945578.34</v>
      </c>
      <c r="I1635" s="70">
        <f t="shared" si="416"/>
        <v>2014868.14</v>
      </c>
      <c r="J1635" s="70"/>
      <c r="K1635" s="110"/>
      <c r="L1635" s="62"/>
      <c r="M1635" s="62"/>
      <c r="N1635" s="62"/>
      <c r="O1635" s="62"/>
      <c r="P1635" s="62"/>
      <c r="Q1635" s="62"/>
      <c r="R1635" s="62"/>
    </row>
    <row r="1636" spans="1:18" s="3" customFormat="1" ht="51" x14ac:dyDescent="0.2">
      <c r="A1636" s="16" t="s">
        <v>294</v>
      </c>
      <c r="B1636" s="14">
        <v>793</v>
      </c>
      <c r="C1636" s="15" t="s">
        <v>16</v>
      </c>
      <c r="D1636" s="15" t="s">
        <v>51</v>
      </c>
      <c r="E1636" s="15" t="s">
        <v>1329</v>
      </c>
      <c r="F1636" s="15" t="s">
        <v>55</v>
      </c>
      <c r="G1636" s="70">
        <f>G1637</f>
        <v>1801427.44</v>
      </c>
      <c r="H1636" s="70">
        <f>H1637</f>
        <v>1782578.77</v>
      </c>
      <c r="I1636" s="70">
        <f>I1637</f>
        <v>1887868.14</v>
      </c>
      <c r="J1636" s="70">
        <f>H1634+H1642+H1650</f>
        <v>8755102.5099999998</v>
      </c>
      <c r="K1636" s="70">
        <f>I1634+I1642+I1650</f>
        <v>9066906.6099999994</v>
      </c>
      <c r="L1636" s="62"/>
      <c r="M1636" s="62"/>
      <c r="N1636" s="62">
        <v>8677923.2799999993</v>
      </c>
      <c r="O1636" s="62">
        <v>8755102.5099999998</v>
      </c>
      <c r="P1636" s="62">
        <v>9066906.6099999994</v>
      </c>
      <c r="Q1636" s="62"/>
      <c r="R1636" s="62"/>
    </row>
    <row r="1637" spans="1:18" s="3" customFormat="1" ht="25.5" x14ac:dyDescent="0.2">
      <c r="A1637" s="16" t="s">
        <v>53</v>
      </c>
      <c r="B1637" s="14">
        <v>793</v>
      </c>
      <c r="C1637" s="15" t="s">
        <v>16</v>
      </c>
      <c r="D1637" s="15" t="s">
        <v>51</v>
      </c>
      <c r="E1637" s="15" t="s">
        <v>1329</v>
      </c>
      <c r="F1637" s="15" t="s">
        <v>56</v>
      </c>
      <c r="G1637" s="70">
        <v>1801427.44</v>
      </c>
      <c r="H1637" s="70">
        <v>1782578.77</v>
      </c>
      <c r="I1637" s="70">
        <v>1887868.14</v>
      </c>
      <c r="J1637" s="109">
        <f>H1634-J1634</f>
        <v>124671.23999999999</v>
      </c>
      <c r="K1637" s="109">
        <f>I1634-K1634</f>
        <v>128554.47999999998</v>
      </c>
      <c r="L1637" s="63"/>
      <c r="M1637" s="62"/>
      <c r="N1637" s="63">
        <f>N1636-N1634</f>
        <v>0</v>
      </c>
      <c r="O1637" s="63">
        <f t="shared" ref="O1637:P1637" si="417">O1636-O1634</f>
        <v>0</v>
      </c>
      <c r="P1637" s="63">
        <f t="shared" si="417"/>
        <v>0</v>
      </c>
      <c r="Q1637" s="62"/>
      <c r="R1637" s="62"/>
    </row>
    <row r="1638" spans="1:18" s="3" customFormat="1" ht="38.25" hidden="1" x14ac:dyDescent="0.2">
      <c r="A1638" s="16" t="s">
        <v>54</v>
      </c>
      <c r="B1638" s="14">
        <v>793</v>
      </c>
      <c r="C1638" s="15" t="s">
        <v>16</v>
      </c>
      <c r="D1638" s="15" t="s">
        <v>51</v>
      </c>
      <c r="E1638" s="15" t="s">
        <v>1329</v>
      </c>
      <c r="F1638" s="15" t="s">
        <v>57</v>
      </c>
      <c r="G1638" s="70"/>
      <c r="H1638" s="70"/>
      <c r="I1638" s="70"/>
      <c r="J1638" s="70"/>
      <c r="K1638" s="110"/>
      <c r="L1638" s="62"/>
      <c r="M1638" s="62"/>
      <c r="N1638" s="62"/>
      <c r="O1638" s="62"/>
      <c r="P1638" s="62"/>
      <c r="Q1638" s="62"/>
      <c r="R1638" s="62"/>
    </row>
    <row r="1639" spans="1:18" s="3" customFormat="1" ht="38.25" hidden="1" x14ac:dyDescent="0.2">
      <c r="A1639" s="16" t="s">
        <v>58</v>
      </c>
      <c r="B1639" s="14">
        <v>793</v>
      </c>
      <c r="C1639" s="15" t="s">
        <v>16</v>
      </c>
      <c r="D1639" s="15" t="s">
        <v>51</v>
      </c>
      <c r="E1639" s="15" t="s">
        <v>1329</v>
      </c>
      <c r="F1639" s="15" t="s">
        <v>59</v>
      </c>
      <c r="G1639" s="70"/>
      <c r="H1639" s="70"/>
      <c r="I1639" s="70"/>
      <c r="J1639" s="70"/>
      <c r="K1639" s="110"/>
      <c r="L1639" s="62"/>
      <c r="M1639" s="62"/>
      <c r="N1639" s="62"/>
      <c r="O1639" s="62"/>
      <c r="P1639" s="62"/>
      <c r="Q1639" s="62"/>
      <c r="R1639" s="62"/>
    </row>
    <row r="1640" spans="1:18" s="3" customFormat="1" ht="20.25" customHeight="1" x14ac:dyDescent="0.2">
      <c r="A1640" s="16" t="s">
        <v>297</v>
      </c>
      <c r="B1640" s="14">
        <v>793</v>
      </c>
      <c r="C1640" s="15" t="s">
        <v>16</v>
      </c>
      <c r="D1640" s="15" t="s">
        <v>51</v>
      </c>
      <c r="E1640" s="15" t="s">
        <v>1329</v>
      </c>
      <c r="F1640" s="15" t="s">
        <v>34</v>
      </c>
      <c r="G1640" s="70">
        <f>G1641</f>
        <v>126999.96</v>
      </c>
      <c r="H1640" s="70">
        <f>H1641</f>
        <v>162999.57</v>
      </c>
      <c r="I1640" s="70">
        <f>I1641</f>
        <v>127000</v>
      </c>
      <c r="J1640" s="70"/>
      <c r="K1640" s="110"/>
      <c r="L1640" s="62"/>
      <c r="M1640" s="62"/>
      <c r="N1640" s="62"/>
      <c r="O1640" s="62"/>
      <c r="P1640" s="62"/>
      <c r="Q1640" s="62"/>
      <c r="R1640" s="62"/>
    </row>
    <row r="1641" spans="1:18" s="3" customFormat="1" ht="25.5" x14ac:dyDescent="0.2">
      <c r="A1641" s="16" t="s">
        <v>35</v>
      </c>
      <c r="B1641" s="14">
        <v>793</v>
      </c>
      <c r="C1641" s="15" t="s">
        <v>16</v>
      </c>
      <c r="D1641" s="15" t="s">
        <v>51</v>
      </c>
      <c r="E1641" s="15" t="s">
        <v>1329</v>
      </c>
      <c r="F1641" s="15" t="s">
        <v>36</v>
      </c>
      <c r="G1641" s="70">
        <v>126999.96</v>
      </c>
      <c r="H1641" s="70">
        <v>162999.57</v>
      </c>
      <c r="I1641" s="70">
        <v>127000</v>
      </c>
      <c r="J1641" s="70"/>
      <c r="K1641" s="110"/>
      <c r="L1641" s="62"/>
      <c r="M1641" s="62"/>
      <c r="N1641" s="62"/>
      <c r="O1641" s="62"/>
      <c r="P1641" s="62"/>
      <c r="Q1641" s="62"/>
      <c r="R1641" s="62"/>
    </row>
    <row r="1642" spans="1:18" s="46" customFormat="1" ht="63.75" x14ac:dyDescent="0.2">
      <c r="A1642" s="299" t="s">
        <v>1344</v>
      </c>
      <c r="B1642" s="14">
        <v>793</v>
      </c>
      <c r="C1642" s="15" t="s">
        <v>16</v>
      </c>
      <c r="D1642" s="15" t="s">
        <v>51</v>
      </c>
      <c r="E1642" s="15" t="s">
        <v>1335</v>
      </c>
      <c r="F1642" s="15"/>
      <c r="G1642" s="70">
        <f>G1643</f>
        <v>5785282.1800000006</v>
      </c>
      <c r="H1642" s="70">
        <f t="shared" ref="H1642:I1642" si="418">H1643</f>
        <v>5836735</v>
      </c>
      <c r="I1642" s="70">
        <f t="shared" si="418"/>
        <v>6044604.4000000004</v>
      </c>
      <c r="J1642" s="70"/>
      <c r="K1642" s="328"/>
      <c r="L1642" s="58"/>
      <c r="M1642" s="58"/>
      <c r="N1642" s="58"/>
      <c r="O1642" s="58"/>
      <c r="P1642" s="58"/>
      <c r="Q1642" s="58"/>
      <c r="R1642" s="58"/>
    </row>
    <row r="1643" spans="1:18" s="3" customFormat="1" ht="27" hidden="1" customHeight="1" x14ac:dyDescent="0.2">
      <c r="A1643" s="299" t="s">
        <v>959</v>
      </c>
      <c r="B1643" s="14">
        <v>793</v>
      </c>
      <c r="C1643" s="15" t="s">
        <v>16</v>
      </c>
      <c r="D1643" s="15" t="s">
        <v>51</v>
      </c>
      <c r="E1643" s="15" t="s">
        <v>960</v>
      </c>
      <c r="F1643" s="15"/>
      <c r="G1643" s="70">
        <f>G1644+G1646</f>
        <v>5785282.1800000006</v>
      </c>
      <c r="H1643" s="70">
        <f>H1644+H1646</f>
        <v>5836735</v>
      </c>
      <c r="I1643" s="70">
        <f>I1644+I1646</f>
        <v>6044604.4000000004</v>
      </c>
      <c r="J1643" s="70"/>
      <c r="K1643" s="110"/>
      <c r="L1643" s="62"/>
      <c r="M1643" s="62"/>
      <c r="N1643" s="62"/>
      <c r="O1643" s="62"/>
      <c r="P1643" s="62"/>
      <c r="Q1643" s="62"/>
      <c r="R1643" s="62"/>
    </row>
    <row r="1644" spans="1:18" s="3" customFormat="1" ht="51" x14ac:dyDescent="0.2">
      <c r="A1644" s="16" t="s">
        <v>294</v>
      </c>
      <c r="B1644" s="14">
        <v>793</v>
      </c>
      <c r="C1644" s="15" t="s">
        <v>16</v>
      </c>
      <c r="D1644" s="15" t="s">
        <v>51</v>
      </c>
      <c r="E1644" s="15" t="s">
        <v>1335</v>
      </c>
      <c r="F1644" s="15" t="s">
        <v>55</v>
      </c>
      <c r="G1644" s="70">
        <f>G1645</f>
        <v>5549068.0300000003</v>
      </c>
      <c r="H1644" s="70">
        <f>H1645</f>
        <v>5643718.3600000003</v>
      </c>
      <c r="I1644" s="70">
        <f>I1645</f>
        <v>5846020.46</v>
      </c>
      <c r="J1644" s="70"/>
      <c r="K1644" s="110"/>
      <c r="L1644" s="62"/>
      <c r="M1644" s="62"/>
      <c r="N1644" s="62"/>
      <c r="O1644" s="62"/>
      <c r="P1644" s="62"/>
      <c r="Q1644" s="62"/>
      <c r="R1644" s="62"/>
    </row>
    <row r="1645" spans="1:18" s="3" customFormat="1" ht="25.5" x14ac:dyDescent="0.2">
      <c r="A1645" s="16" t="s">
        <v>53</v>
      </c>
      <c r="B1645" s="14">
        <v>793</v>
      </c>
      <c r="C1645" s="15" t="s">
        <v>16</v>
      </c>
      <c r="D1645" s="15" t="s">
        <v>51</v>
      </c>
      <c r="E1645" s="15" t="s">
        <v>1335</v>
      </c>
      <c r="F1645" s="15" t="s">
        <v>56</v>
      </c>
      <c r="G1645" s="70">
        <v>5549068.0300000003</v>
      </c>
      <c r="H1645" s="70">
        <v>5643718.3600000003</v>
      </c>
      <c r="I1645" s="70">
        <v>5846020.46</v>
      </c>
      <c r="J1645" s="70">
        <v>5917948.0599999996</v>
      </c>
      <c r="K1645" s="70">
        <v>6130519.3700000001</v>
      </c>
      <c r="L1645" s="62"/>
      <c r="M1645" s="63"/>
      <c r="N1645" s="62"/>
      <c r="O1645" s="62"/>
      <c r="P1645" s="62"/>
      <c r="Q1645" s="62"/>
      <c r="R1645" s="62"/>
    </row>
    <row r="1646" spans="1:18" s="3" customFormat="1" ht="21.75" customHeight="1" x14ac:dyDescent="0.2">
      <c r="A1646" s="16" t="s">
        <v>297</v>
      </c>
      <c r="B1646" s="14">
        <v>793</v>
      </c>
      <c r="C1646" s="15" t="s">
        <v>16</v>
      </c>
      <c r="D1646" s="15" t="s">
        <v>51</v>
      </c>
      <c r="E1646" s="15" t="s">
        <v>1335</v>
      </c>
      <c r="F1646" s="15" t="s">
        <v>34</v>
      </c>
      <c r="G1646" s="70">
        <f>G1647</f>
        <v>236214.15</v>
      </c>
      <c r="H1646" s="70">
        <f>H1647</f>
        <v>193016.63999999998</v>
      </c>
      <c r="I1646" s="70">
        <f>I1647</f>
        <v>198583.94</v>
      </c>
      <c r="J1646" s="70">
        <f>H1642-J1645</f>
        <v>-81213.05999999959</v>
      </c>
      <c r="K1646" s="109">
        <f>I1642-K1645</f>
        <v>-85914.969999999739</v>
      </c>
      <c r="L1646" s="62"/>
      <c r="M1646" s="62"/>
      <c r="N1646" s="62"/>
      <c r="O1646" s="62"/>
      <c r="P1646" s="62"/>
      <c r="Q1646" s="62"/>
      <c r="R1646" s="62"/>
    </row>
    <row r="1647" spans="1:18" s="3" customFormat="1" ht="25.5" x14ac:dyDescent="0.2">
      <c r="A1647" s="16" t="s">
        <v>35</v>
      </c>
      <c r="B1647" s="14">
        <v>793</v>
      </c>
      <c r="C1647" s="15" t="s">
        <v>16</v>
      </c>
      <c r="D1647" s="15" t="s">
        <v>51</v>
      </c>
      <c r="E1647" s="15" t="s">
        <v>1335</v>
      </c>
      <c r="F1647" s="15" t="s">
        <v>36</v>
      </c>
      <c r="G1647" s="70">
        <v>236214.15</v>
      </c>
      <c r="H1647" s="70">
        <f>193016.65-0.01</f>
        <v>193016.63999999998</v>
      </c>
      <c r="I1647" s="70">
        <f>198583.95-0.01</f>
        <v>198583.94</v>
      </c>
      <c r="J1647" s="70"/>
      <c r="K1647" s="110"/>
      <c r="L1647" s="62"/>
      <c r="M1647" s="62"/>
      <c r="N1647" s="62"/>
      <c r="O1647" s="62"/>
      <c r="P1647" s="62"/>
      <c r="Q1647" s="62"/>
      <c r="R1647" s="62"/>
    </row>
    <row r="1648" spans="1:18" s="46" customFormat="1" ht="25.5" hidden="1" x14ac:dyDescent="0.2">
      <c r="A1648" s="16" t="s">
        <v>962</v>
      </c>
      <c r="B1648" s="14">
        <v>793</v>
      </c>
      <c r="C1648" s="15" t="s">
        <v>16</v>
      </c>
      <c r="D1648" s="15" t="s">
        <v>51</v>
      </c>
      <c r="E1648" s="15" t="s">
        <v>961</v>
      </c>
      <c r="F1648" s="15"/>
      <c r="G1648" s="70">
        <f>G1650</f>
        <v>964213.7</v>
      </c>
      <c r="H1648" s="70">
        <f t="shared" ref="H1648:I1648" si="419">H1650</f>
        <v>972789.17</v>
      </c>
      <c r="I1648" s="70">
        <f t="shared" si="419"/>
        <v>1007434.0700000001</v>
      </c>
      <c r="J1648" s="70"/>
      <c r="K1648" s="328"/>
      <c r="L1648" s="58"/>
      <c r="M1648" s="58"/>
      <c r="N1648" s="58"/>
      <c r="O1648" s="58"/>
      <c r="P1648" s="58"/>
      <c r="Q1648" s="58"/>
      <c r="R1648" s="58"/>
    </row>
    <row r="1649" spans="1:18" s="3" customFormat="1" hidden="1" x14ac:dyDescent="0.2">
      <c r="A1649" s="16"/>
      <c r="B1649" s="14"/>
      <c r="C1649" s="15"/>
      <c r="D1649" s="15"/>
      <c r="E1649" s="15" t="s">
        <v>961</v>
      </c>
      <c r="F1649" s="15"/>
      <c r="G1649" s="70"/>
      <c r="H1649" s="70"/>
      <c r="I1649" s="70"/>
      <c r="J1649" s="70"/>
      <c r="K1649" s="110"/>
      <c r="L1649" s="62"/>
      <c r="M1649" s="62"/>
      <c r="N1649" s="62"/>
      <c r="O1649" s="62"/>
      <c r="P1649" s="62"/>
      <c r="Q1649" s="62"/>
      <c r="R1649" s="62"/>
    </row>
    <row r="1650" spans="1:18" s="3" customFormat="1" ht="61.5" customHeight="1" x14ac:dyDescent="0.2">
      <c r="A1650" s="299" t="s">
        <v>600</v>
      </c>
      <c r="B1650" s="14">
        <v>793</v>
      </c>
      <c r="C1650" s="15" t="s">
        <v>16</v>
      </c>
      <c r="D1650" s="15" t="s">
        <v>51</v>
      </c>
      <c r="E1650" s="15" t="s">
        <v>1336</v>
      </c>
      <c r="F1650" s="15"/>
      <c r="G1650" s="70">
        <f>G1651+G1653</f>
        <v>964213.7</v>
      </c>
      <c r="H1650" s="70">
        <f>H1651+H1653</f>
        <v>972789.17</v>
      </c>
      <c r="I1650" s="70">
        <f>I1651+I1653</f>
        <v>1007434.0700000001</v>
      </c>
      <c r="J1650" s="70"/>
      <c r="K1650" s="110"/>
      <c r="L1650" s="62"/>
      <c r="M1650" s="62"/>
      <c r="N1650" s="62"/>
      <c r="O1650" s="62"/>
      <c r="P1650" s="62"/>
      <c r="Q1650" s="62"/>
      <c r="R1650" s="62"/>
    </row>
    <row r="1651" spans="1:18" s="3" customFormat="1" ht="51" x14ac:dyDescent="0.2">
      <c r="A1651" s="16" t="s">
        <v>294</v>
      </c>
      <c r="B1651" s="14">
        <v>793</v>
      </c>
      <c r="C1651" s="15" t="s">
        <v>16</v>
      </c>
      <c r="D1651" s="15" t="s">
        <v>51</v>
      </c>
      <c r="E1651" s="15" t="s">
        <v>1336</v>
      </c>
      <c r="F1651" s="15" t="s">
        <v>55</v>
      </c>
      <c r="G1651" s="70">
        <f>G1652</f>
        <v>882154.84</v>
      </c>
      <c r="H1651" s="70">
        <f>H1652</f>
        <v>899434.27</v>
      </c>
      <c r="I1651" s="70">
        <f>I1652</f>
        <v>934691.4</v>
      </c>
      <c r="J1651" s="70"/>
      <c r="K1651" s="110"/>
      <c r="L1651" s="62"/>
      <c r="M1651" s="62"/>
      <c r="N1651" s="62"/>
      <c r="O1651" s="62"/>
      <c r="P1651" s="62"/>
      <c r="Q1651" s="62"/>
      <c r="R1651" s="62"/>
    </row>
    <row r="1652" spans="1:18" s="3" customFormat="1" ht="25.5" x14ac:dyDescent="0.2">
      <c r="A1652" s="16" t="s">
        <v>53</v>
      </c>
      <c r="B1652" s="14">
        <v>793</v>
      </c>
      <c r="C1652" s="15" t="s">
        <v>16</v>
      </c>
      <c r="D1652" s="15" t="s">
        <v>51</v>
      </c>
      <c r="E1652" s="15" t="s">
        <v>1336</v>
      </c>
      <c r="F1652" s="15" t="s">
        <v>56</v>
      </c>
      <c r="G1652" s="70">
        <v>882154.84</v>
      </c>
      <c r="H1652" s="70">
        <v>899434.27</v>
      </c>
      <c r="I1652" s="70">
        <v>934691.4</v>
      </c>
      <c r="J1652" s="70">
        <v>1015453.55</v>
      </c>
      <c r="K1652" s="70">
        <v>1048156.83</v>
      </c>
      <c r="L1652" s="62"/>
      <c r="M1652" s="63"/>
      <c r="N1652" s="62"/>
      <c r="O1652" s="62"/>
      <c r="P1652" s="62"/>
      <c r="Q1652" s="62"/>
      <c r="R1652" s="62"/>
    </row>
    <row r="1653" spans="1:18" s="3" customFormat="1" ht="21.75" customHeight="1" x14ac:dyDescent="0.2">
      <c r="A1653" s="16" t="s">
        <v>297</v>
      </c>
      <c r="B1653" s="14">
        <v>793</v>
      </c>
      <c r="C1653" s="15" t="s">
        <v>16</v>
      </c>
      <c r="D1653" s="15" t="s">
        <v>51</v>
      </c>
      <c r="E1653" s="15" t="s">
        <v>1336</v>
      </c>
      <c r="F1653" s="15" t="s">
        <v>34</v>
      </c>
      <c r="G1653" s="70">
        <f>G1654</f>
        <v>82058.86</v>
      </c>
      <c r="H1653" s="70">
        <f>H1654</f>
        <v>73354.899999999994</v>
      </c>
      <c r="I1653" s="70">
        <f>I1654</f>
        <v>72742.67</v>
      </c>
      <c r="J1653" s="70">
        <f>H1650-J1652</f>
        <v>-42664.380000000005</v>
      </c>
      <c r="K1653" s="109">
        <f>I1650-K1652</f>
        <v>-40722.759999999893</v>
      </c>
      <c r="L1653" s="62"/>
      <c r="M1653" s="62"/>
      <c r="N1653" s="62"/>
      <c r="O1653" s="62"/>
      <c r="P1653" s="62"/>
      <c r="Q1653" s="62"/>
      <c r="R1653" s="62"/>
    </row>
    <row r="1654" spans="1:18" s="3" customFormat="1" ht="25.5" x14ac:dyDescent="0.2">
      <c r="A1654" s="16" t="s">
        <v>35</v>
      </c>
      <c r="B1654" s="14">
        <v>793</v>
      </c>
      <c r="C1654" s="15" t="s">
        <v>16</v>
      </c>
      <c r="D1654" s="15" t="s">
        <v>51</v>
      </c>
      <c r="E1654" s="15" t="s">
        <v>1336</v>
      </c>
      <c r="F1654" s="15" t="s">
        <v>36</v>
      </c>
      <c r="G1654" s="70">
        <v>82058.86</v>
      </c>
      <c r="H1654" s="70">
        <v>73354.899999999994</v>
      </c>
      <c r="I1654" s="70">
        <v>72742.67</v>
      </c>
      <c r="J1654" s="70"/>
      <c r="K1654" s="110"/>
      <c r="L1654" s="62"/>
      <c r="M1654" s="62"/>
      <c r="N1654" s="62"/>
      <c r="O1654" s="62"/>
      <c r="P1654" s="62"/>
      <c r="Q1654" s="62"/>
      <c r="R1654" s="62"/>
    </row>
    <row r="1655" spans="1:18" ht="32.25" customHeight="1" x14ac:dyDescent="0.2">
      <c r="A1655" s="299" t="s">
        <v>1345</v>
      </c>
      <c r="B1655" s="14">
        <v>793</v>
      </c>
      <c r="C1655" s="15" t="s">
        <v>16</v>
      </c>
      <c r="D1655" s="15" t="s">
        <v>51</v>
      </c>
      <c r="E1655" s="15" t="s">
        <v>1326</v>
      </c>
      <c r="F1655" s="15"/>
      <c r="G1655" s="70">
        <f>G1656+G1658</f>
        <v>451206.49</v>
      </c>
      <c r="H1655" s="70">
        <f>H1656+H1658</f>
        <v>455268.55</v>
      </c>
      <c r="I1655" s="70">
        <f>I1656+I1658</f>
        <v>471679.29</v>
      </c>
      <c r="J1655" s="70">
        <f>J1634+J1645+J1652</f>
        <v>8754308.7100000009</v>
      </c>
      <c r="K1655" s="70">
        <f>K1634+K1645+K1652</f>
        <v>9064989.8599999994</v>
      </c>
      <c r="L1655" s="69"/>
      <c r="M1655" s="69"/>
      <c r="N1655" s="69"/>
      <c r="O1655" s="69"/>
      <c r="P1655" s="69"/>
      <c r="Q1655" s="69"/>
      <c r="R1655" s="69"/>
    </row>
    <row r="1656" spans="1:18" s="3" customFormat="1" ht="51" x14ac:dyDescent="0.2">
      <c r="A1656" s="316" t="s">
        <v>294</v>
      </c>
      <c r="B1656" s="325">
        <v>793</v>
      </c>
      <c r="C1656" s="326" t="s">
        <v>16</v>
      </c>
      <c r="D1656" s="326" t="s">
        <v>51</v>
      </c>
      <c r="E1656" s="15" t="s">
        <v>1326</v>
      </c>
      <c r="F1656" s="326" t="s">
        <v>55</v>
      </c>
      <c r="G1656" s="327">
        <f>G1657</f>
        <v>415207</v>
      </c>
      <c r="H1656" s="327">
        <f>H1657</f>
        <v>410268</v>
      </c>
      <c r="I1656" s="327">
        <f>I1657</f>
        <v>435678</v>
      </c>
      <c r="J1656" s="158">
        <f>H1634+H1642+H1650-J1655</f>
        <v>793.79999999888241</v>
      </c>
      <c r="K1656" s="63">
        <f>I1634+I1642+I1650-K1655</f>
        <v>1916.75</v>
      </c>
      <c r="L1656" s="62"/>
      <c r="M1656" s="62"/>
      <c r="N1656" s="62"/>
      <c r="O1656" s="62"/>
      <c r="P1656" s="62"/>
      <c r="Q1656" s="62"/>
      <c r="R1656" s="62"/>
    </row>
    <row r="1657" spans="1:18" s="3" customFormat="1" ht="25.5" x14ac:dyDescent="0.2">
      <c r="A1657" s="16" t="s">
        <v>53</v>
      </c>
      <c r="B1657" s="14">
        <v>793</v>
      </c>
      <c r="C1657" s="15" t="s">
        <v>16</v>
      </c>
      <c r="D1657" s="15" t="s">
        <v>51</v>
      </c>
      <c r="E1657" s="15" t="s">
        <v>1326</v>
      </c>
      <c r="F1657" s="15" t="s">
        <v>56</v>
      </c>
      <c r="G1657" s="70">
        <v>415207</v>
      </c>
      <c r="H1657" s="70">
        <v>410268</v>
      </c>
      <c r="I1657" s="70">
        <v>435678</v>
      </c>
      <c r="J1657" s="158"/>
      <c r="K1657" s="62"/>
      <c r="L1657" s="62"/>
      <c r="M1657" s="62"/>
      <c r="N1657" s="62"/>
      <c r="O1657" s="62"/>
      <c r="P1657" s="62"/>
      <c r="Q1657" s="62"/>
      <c r="R1657" s="62"/>
    </row>
    <row r="1658" spans="1:18" ht="19.5" customHeight="1" x14ac:dyDescent="0.2">
      <c r="A1658" s="16" t="s">
        <v>297</v>
      </c>
      <c r="B1658" s="14">
        <v>793</v>
      </c>
      <c r="C1658" s="15" t="s">
        <v>16</v>
      </c>
      <c r="D1658" s="15" t="s">
        <v>51</v>
      </c>
      <c r="E1658" s="15" t="s">
        <v>1326</v>
      </c>
      <c r="F1658" s="15" t="s">
        <v>34</v>
      </c>
      <c r="G1658" s="70">
        <f>G1659</f>
        <v>35999.49</v>
      </c>
      <c r="H1658" s="70">
        <f>H1659</f>
        <v>45000.55</v>
      </c>
      <c r="I1658" s="70">
        <f>I1659</f>
        <v>36001.29</v>
      </c>
      <c r="J1658" s="158"/>
      <c r="K1658" s="69"/>
      <c r="L1658" s="69"/>
      <c r="M1658" s="69"/>
      <c r="N1658" s="69"/>
      <c r="O1658" s="69"/>
      <c r="P1658" s="69"/>
      <c r="Q1658" s="69"/>
      <c r="R1658" s="69"/>
    </row>
    <row r="1659" spans="1:18" ht="25.5" customHeight="1" x14ac:dyDescent="0.2">
      <c r="A1659" s="16" t="s">
        <v>35</v>
      </c>
      <c r="B1659" s="14">
        <v>793</v>
      </c>
      <c r="C1659" s="15" t="s">
        <v>16</v>
      </c>
      <c r="D1659" s="15" t="s">
        <v>51</v>
      </c>
      <c r="E1659" s="15" t="s">
        <v>1326</v>
      </c>
      <c r="F1659" s="15" t="s">
        <v>36</v>
      </c>
      <c r="G1659" s="70">
        <v>35999.49</v>
      </c>
      <c r="H1659" s="70">
        <v>45000.55</v>
      </c>
      <c r="I1659" s="70">
        <v>36001.29</v>
      </c>
      <c r="J1659" s="158"/>
      <c r="K1659" s="69"/>
      <c r="L1659" s="69"/>
      <c r="M1659" s="69"/>
      <c r="N1659" s="69"/>
      <c r="O1659" s="69"/>
      <c r="P1659" s="69"/>
      <c r="Q1659" s="69"/>
      <c r="R1659" s="69"/>
    </row>
    <row r="1660" spans="1:18" s="46" customFormat="1" ht="59.25" customHeight="1" x14ac:dyDescent="0.2">
      <c r="A1660" s="101" t="s">
        <v>1346</v>
      </c>
      <c r="B1660" s="14">
        <v>793</v>
      </c>
      <c r="C1660" s="15" t="s">
        <v>16</v>
      </c>
      <c r="D1660" s="15" t="s">
        <v>51</v>
      </c>
      <c r="E1660" s="15" t="s">
        <v>1320</v>
      </c>
      <c r="F1660" s="15"/>
      <c r="G1660" s="70">
        <f t="shared" ref="G1660:I1660" si="420">G1661</f>
        <v>14000</v>
      </c>
      <c r="H1660" s="70">
        <f t="shared" si="420"/>
        <v>14000</v>
      </c>
      <c r="I1660" s="70">
        <f t="shared" si="420"/>
        <v>14000</v>
      </c>
      <c r="J1660" s="158"/>
      <c r="K1660" s="58"/>
      <c r="L1660" s="58"/>
      <c r="M1660" s="58"/>
      <c r="N1660" s="58"/>
      <c r="O1660" s="58"/>
      <c r="P1660" s="58"/>
      <c r="Q1660" s="58"/>
      <c r="R1660" s="58"/>
    </row>
    <row r="1661" spans="1:18" s="46" customFormat="1" ht="25.5" x14ac:dyDescent="0.2">
      <c r="A1661" s="16" t="s">
        <v>297</v>
      </c>
      <c r="B1661" s="14">
        <v>793</v>
      </c>
      <c r="C1661" s="15" t="s">
        <v>16</v>
      </c>
      <c r="D1661" s="15" t="s">
        <v>51</v>
      </c>
      <c r="E1661" s="15" t="s">
        <v>1320</v>
      </c>
      <c r="F1661" s="15" t="s">
        <v>34</v>
      </c>
      <c r="G1661" s="70">
        <f>G1662</f>
        <v>14000</v>
      </c>
      <c r="H1661" s="70">
        <f>H1662</f>
        <v>14000</v>
      </c>
      <c r="I1661" s="70">
        <f>I1662</f>
        <v>14000</v>
      </c>
      <c r="J1661" s="158"/>
      <c r="K1661" s="58"/>
      <c r="L1661" s="58"/>
      <c r="M1661" s="58"/>
      <c r="N1661" s="58"/>
      <c r="O1661" s="58"/>
      <c r="P1661" s="58"/>
      <c r="Q1661" s="58"/>
      <c r="R1661" s="58"/>
    </row>
    <row r="1662" spans="1:18" s="46" customFormat="1" ht="25.5" x14ac:dyDescent="0.2">
      <c r="A1662" s="16" t="s">
        <v>35</v>
      </c>
      <c r="B1662" s="14">
        <v>793</v>
      </c>
      <c r="C1662" s="15" t="s">
        <v>16</v>
      </c>
      <c r="D1662" s="15" t="s">
        <v>51</v>
      </c>
      <c r="E1662" s="15" t="s">
        <v>1320</v>
      </c>
      <c r="F1662" s="15" t="s">
        <v>36</v>
      </c>
      <c r="G1662" s="70">
        <v>14000</v>
      </c>
      <c r="H1662" s="70">
        <v>14000</v>
      </c>
      <c r="I1662" s="70">
        <v>14000</v>
      </c>
      <c r="J1662" s="158"/>
      <c r="K1662" s="58"/>
      <c r="L1662" s="58"/>
      <c r="M1662" s="58"/>
      <c r="N1662" s="58"/>
      <c r="O1662" s="58"/>
      <c r="P1662" s="58"/>
      <c r="Q1662" s="58"/>
      <c r="R1662" s="58"/>
    </row>
    <row r="1663" spans="1:18" s="46" customFormat="1" ht="66.75" hidden="1" customHeight="1" x14ac:dyDescent="0.2">
      <c r="A1663" s="298"/>
      <c r="B1663" s="14"/>
      <c r="C1663" s="15"/>
      <c r="D1663" s="15"/>
      <c r="E1663" s="15"/>
      <c r="F1663" s="15"/>
      <c r="G1663" s="70"/>
      <c r="H1663" s="70"/>
      <c r="I1663" s="70"/>
      <c r="J1663" s="158"/>
      <c r="K1663" s="58"/>
      <c r="L1663" s="58"/>
      <c r="M1663" s="58"/>
      <c r="N1663" s="58"/>
      <c r="O1663" s="58"/>
      <c r="P1663" s="58"/>
      <c r="Q1663" s="58"/>
      <c r="R1663" s="58"/>
    </row>
    <row r="1664" spans="1:18" s="46" customFormat="1" hidden="1" x14ac:dyDescent="0.2">
      <c r="A1664" s="16"/>
      <c r="B1664" s="14"/>
      <c r="C1664" s="15"/>
      <c r="D1664" s="15"/>
      <c r="E1664" s="15"/>
      <c r="F1664" s="15"/>
      <c r="G1664" s="70"/>
      <c r="H1664" s="70"/>
      <c r="I1664" s="70"/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20" s="46" customFormat="1" hidden="1" x14ac:dyDescent="0.2">
      <c r="A1665" s="16"/>
      <c r="B1665" s="14"/>
      <c r="C1665" s="15"/>
      <c r="D1665" s="15"/>
      <c r="E1665" s="15"/>
      <c r="F1665" s="15"/>
      <c r="G1665" s="70"/>
      <c r="H1665" s="70"/>
      <c r="I1665" s="70"/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20" s="46" customFormat="1" ht="66.75" hidden="1" customHeight="1" x14ac:dyDescent="0.2">
      <c r="A1666" s="298"/>
      <c r="B1666" s="14"/>
      <c r="C1666" s="15"/>
      <c r="D1666" s="15"/>
      <c r="E1666" s="15"/>
      <c r="F1666" s="15"/>
      <c r="G1666" s="70"/>
      <c r="H1666" s="70"/>
      <c r="I1666" s="70"/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20" s="46" customFormat="1" hidden="1" x14ac:dyDescent="0.2">
      <c r="A1667" s="16"/>
      <c r="B1667" s="14"/>
      <c r="C1667" s="15"/>
      <c r="D1667" s="15"/>
      <c r="E1667" s="15"/>
      <c r="F1667" s="15"/>
      <c r="G1667" s="70"/>
      <c r="H1667" s="70"/>
      <c r="I1667" s="70"/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20" s="46" customFormat="1" hidden="1" x14ac:dyDescent="0.2">
      <c r="A1668" s="16"/>
      <c r="B1668" s="14"/>
      <c r="C1668" s="15"/>
      <c r="D1668" s="15"/>
      <c r="E1668" s="15"/>
      <c r="F1668" s="15"/>
      <c r="G1668" s="70"/>
      <c r="H1668" s="70"/>
      <c r="I1668" s="70"/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20" s="46" customFormat="1" ht="102" hidden="1" customHeight="1" x14ac:dyDescent="0.2">
      <c r="A1669" s="16" t="s">
        <v>834</v>
      </c>
      <c r="B1669" s="14">
        <v>793</v>
      </c>
      <c r="C1669" s="15" t="s">
        <v>16</v>
      </c>
      <c r="D1669" s="15" t="s">
        <v>51</v>
      </c>
      <c r="E1669" s="15" t="s">
        <v>833</v>
      </c>
      <c r="F1669" s="15"/>
      <c r="G1669" s="70">
        <f t="shared" ref="G1669:I1670" si="421">G1670</f>
        <v>0</v>
      </c>
      <c r="H1669" s="70">
        <f t="shared" si="421"/>
        <v>0</v>
      </c>
      <c r="I1669" s="70">
        <f t="shared" si="421"/>
        <v>0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20" s="46" customFormat="1" ht="27" hidden="1" customHeight="1" x14ac:dyDescent="0.2">
      <c r="A1670" s="16" t="s">
        <v>297</v>
      </c>
      <c r="B1670" s="14">
        <v>793</v>
      </c>
      <c r="C1670" s="15" t="s">
        <v>16</v>
      </c>
      <c r="D1670" s="15" t="s">
        <v>51</v>
      </c>
      <c r="E1670" s="15" t="s">
        <v>833</v>
      </c>
      <c r="F1670" s="15" t="s">
        <v>34</v>
      </c>
      <c r="G1670" s="70">
        <f t="shared" si="421"/>
        <v>0</v>
      </c>
      <c r="H1670" s="70">
        <f t="shared" si="421"/>
        <v>0</v>
      </c>
      <c r="I1670" s="70">
        <f t="shared" si="421"/>
        <v>0</v>
      </c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20" s="46" customFormat="1" ht="25.5" hidden="1" x14ac:dyDescent="0.2">
      <c r="A1671" s="16" t="s">
        <v>35</v>
      </c>
      <c r="B1671" s="14">
        <v>793</v>
      </c>
      <c r="C1671" s="15" t="s">
        <v>16</v>
      </c>
      <c r="D1671" s="15" t="s">
        <v>51</v>
      </c>
      <c r="E1671" s="15" t="s">
        <v>833</v>
      </c>
      <c r="F1671" s="15" t="s">
        <v>36</v>
      </c>
      <c r="G1671" s="70"/>
      <c r="H1671" s="70"/>
      <c r="I1671" s="70"/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20" s="134" customFormat="1" ht="26.25" hidden="1" customHeight="1" x14ac:dyDescent="0.2">
      <c r="A1672" s="80" t="s">
        <v>146</v>
      </c>
      <c r="B1672" s="133">
        <v>793</v>
      </c>
      <c r="C1672" s="15" t="s">
        <v>16</v>
      </c>
      <c r="D1672" s="15" t="s">
        <v>51</v>
      </c>
      <c r="E1672" s="131" t="s">
        <v>192</v>
      </c>
      <c r="F1672" s="82"/>
      <c r="G1672" s="84">
        <f>G1673</f>
        <v>0</v>
      </c>
      <c r="H1672" s="84">
        <f t="shared" ref="H1672:I1672" si="422">H1678</f>
        <v>0</v>
      </c>
      <c r="I1672" s="84">
        <f t="shared" si="422"/>
        <v>0</v>
      </c>
      <c r="J1672" s="136">
        <v>1487719</v>
      </c>
      <c r="P1672" s="136"/>
      <c r="Q1672" s="136"/>
      <c r="R1672" s="136"/>
      <c r="S1672" s="136"/>
      <c r="T1672" s="136"/>
    </row>
    <row r="1673" spans="1:20" s="87" customFormat="1" ht="39" hidden="1" customHeight="1" x14ac:dyDescent="0.2">
      <c r="A1673" s="80" t="s">
        <v>1140</v>
      </c>
      <c r="B1673" s="133">
        <v>793</v>
      </c>
      <c r="C1673" s="15" t="s">
        <v>16</v>
      </c>
      <c r="D1673" s="15" t="s">
        <v>51</v>
      </c>
      <c r="E1673" s="82" t="s">
        <v>1143</v>
      </c>
      <c r="F1673" s="82"/>
      <c r="G1673" s="84">
        <f>G1676+G1678+G1680</f>
        <v>0</v>
      </c>
      <c r="H1673" s="84">
        <f t="shared" ref="H1673:I1673" si="423">H1674+H1678</f>
        <v>0</v>
      </c>
      <c r="I1673" s="84">
        <f t="shared" si="423"/>
        <v>0</v>
      </c>
      <c r="J1673" s="114"/>
      <c r="P1673" s="114"/>
      <c r="Q1673" s="114"/>
      <c r="R1673" s="114"/>
      <c r="S1673" s="114"/>
      <c r="T1673" s="114"/>
    </row>
    <row r="1674" spans="1:20" s="87" customFormat="1" ht="29.25" hidden="1" customHeight="1" x14ac:dyDescent="0.2">
      <c r="A1674" s="16" t="s">
        <v>297</v>
      </c>
      <c r="B1674" s="82" t="s">
        <v>89</v>
      </c>
      <c r="C1674" s="15" t="s">
        <v>16</v>
      </c>
      <c r="D1674" s="15" t="s">
        <v>51</v>
      </c>
      <c r="E1674" s="82" t="s">
        <v>193</v>
      </c>
      <c r="F1674" s="82" t="s">
        <v>34</v>
      </c>
      <c r="G1674" s="84">
        <f>G1675</f>
        <v>0</v>
      </c>
      <c r="H1674" s="84"/>
      <c r="I1674" s="84"/>
      <c r="J1674" s="114"/>
      <c r="P1674" s="114"/>
      <c r="Q1674" s="114"/>
      <c r="R1674" s="114"/>
      <c r="S1674" s="114"/>
      <c r="T1674" s="114"/>
    </row>
    <row r="1675" spans="1:20" s="87" customFormat="1" ht="36.75" hidden="1" customHeight="1" x14ac:dyDescent="0.2">
      <c r="A1675" s="16" t="s">
        <v>35</v>
      </c>
      <c r="B1675" s="82" t="s">
        <v>89</v>
      </c>
      <c r="C1675" s="15" t="s">
        <v>16</v>
      </c>
      <c r="D1675" s="15" t="s">
        <v>51</v>
      </c>
      <c r="E1675" s="82" t="s">
        <v>193</v>
      </c>
      <c r="F1675" s="82" t="s">
        <v>36</v>
      </c>
      <c r="G1675" s="84">
        <f>'прил 4'!G3143</f>
        <v>0</v>
      </c>
      <c r="H1675" s="84"/>
      <c r="I1675" s="84"/>
      <c r="J1675" s="114"/>
      <c r="P1675" s="114"/>
      <c r="Q1675" s="114"/>
      <c r="R1675" s="114"/>
      <c r="S1675" s="114"/>
      <c r="T1675" s="114"/>
    </row>
    <row r="1676" spans="1:20" s="3" customFormat="1" ht="63" hidden="1" customHeight="1" x14ac:dyDescent="0.2">
      <c r="A1676" s="316" t="s">
        <v>294</v>
      </c>
      <c r="B1676" s="325">
        <v>793</v>
      </c>
      <c r="C1676" s="326" t="s">
        <v>16</v>
      </c>
      <c r="D1676" s="326" t="s">
        <v>51</v>
      </c>
      <c r="E1676" s="82" t="s">
        <v>1143</v>
      </c>
      <c r="F1676" s="326" t="s">
        <v>55</v>
      </c>
      <c r="G1676" s="327">
        <f>G1677</f>
        <v>0</v>
      </c>
      <c r="H1676" s="327">
        <f>H1677</f>
        <v>0</v>
      </c>
      <c r="I1676" s="327">
        <f>I1677</f>
        <v>0</v>
      </c>
      <c r="J1676" s="158">
        <f>H1654+H1662+H1670-J1675</f>
        <v>87354.9</v>
      </c>
      <c r="K1676" s="63">
        <f>I1654+I1662+I1670-K1675</f>
        <v>86742.67</v>
      </c>
      <c r="L1676" s="62"/>
      <c r="M1676" s="62"/>
      <c r="N1676" s="62"/>
      <c r="O1676" s="62"/>
      <c r="P1676" s="62"/>
      <c r="Q1676" s="62"/>
      <c r="R1676" s="62"/>
    </row>
    <row r="1677" spans="1:20" s="3" customFormat="1" ht="30.75" hidden="1" customHeight="1" x14ac:dyDescent="0.2">
      <c r="A1677" s="16" t="s">
        <v>53</v>
      </c>
      <c r="B1677" s="14">
        <v>793</v>
      </c>
      <c r="C1677" s="15" t="s">
        <v>16</v>
      </c>
      <c r="D1677" s="15" t="s">
        <v>51</v>
      </c>
      <c r="E1677" s="82" t="s">
        <v>1143</v>
      </c>
      <c r="F1677" s="15" t="s">
        <v>56</v>
      </c>
      <c r="G1677" s="70"/>
      <c r="H1677" s="70"/>
      <c r="I1677" s="70"/>
      <c r="J1677" s="158"/>
      <c r="K1677" s="62"/>
      <c r="L1677" s="62"/>
      <c r="M1677" s="62"/>
      <c r="N1677" s="62"/>
      <c r="O1677" s="62"/>
      <c r="P1677" s="62"/>
      <c r="Q1677" s="62"/>
      <c r="R1677" s="62"/>
    </row>
    <row r="1678" spans="1:20" s="87" customFormat="1" ht="25.5" hidden="1" x14ac:dyDescent="0.2">
      <c r="A1678" s="16" t="s">
        <v>297</v>
      </c>
      <c r="B1678" s="133">
        <v>793</v>
      </c>
      <c r="C1678" s="15" t="s">
        <v>16</v>
      </c>
      <c r="D1678" s="15" t="s">
        <v>51</v>
      </c>
      <c r="E1678" s="82" t="s">
        <v>1143</v>
      </c>
      <c r="F1678" s="82" t="s">
        <v>34</v>
      </c>
      <c r="G1678" s="84">
        <f t="shared" ref="G1678:I1678" si="424">G1679</f>
        <v>0</v>
      </c>
      <c r="H1678" s="84">
        <f t="shared" si="424"/>
        <v>0</v>
      </c>
      <c r="I1678" s="84">
        <f t="shared" si="424"/>
        <v>0</v>
      </c>
      <c r="J1678" s="114"/>
      <c r="P1678" s="114"/>
      <c r="Q1678" s="114"/>
      <c r="R1678" s="114"/>
      <c r="S1678" s="114"/>
      <c r="T1678" s="114"/>
    </row>
    <row r="1679" spans="1:20" s="87" customFormat="1" ht="32.25" hidden="1" customHeight="1" x14ac:dyDescent="0.2">
      <c r="A1679" s="16" t="s">
        <v>35</v>
      </c>
      <c r="B1679" s="133">
        <v>793</v>
      </c>
      <c r="C1679" s="15" t="s">
        <v>16</v>
      </c>
      <c r="D1679" s="15" t="s">
        <v>51</v>
      </c>
      <c r="E1679" s="82" t="s">
        <v>1143</v>
      </c>
      <c r="F1679" s="82" t="s">
        <v>36</v>
      </c>
      <c r="G1679" s="84"/>
      <c r="H1679" s="84"/>
      <c r="I1679" s="84"/>
      <c r="J1679" s="114"/>
      <c r="P1679" s="114"/>
      <c r="Q1679" s="114"/>
      <c r="R1679" s="114"/>
      <c r="S1679" s="114"/>
      <c r="T1679" s="114"/>
    </row>
    <row r="1680" spans="1:20" s="46" customFormat="1" ht="17.25" hidden="1" customHeight="1" x14ac:dyDescent="0.2">
      <c r="A1680" s="16" t="s">
        <v>60</v>
      </c>
      <c r="B1680" s="14">
        <v>793</v>
      </c>
      <c r="C1680" s="15" t="s">
        <v>16</v>
      </c>
      <c r="D1680" s="15" t="s">
        <v>51</v>
      </c>
      <c r="E1680" s="82" t="s">
        <v>1143</v>
      </c>
      <c r="F1680" s="15" t="s">
        <v>61</v>
      </c>
      <c r="G1680" s="70">
        <f>G1681</f>
        <v>0</v>
      </c>
      <c r="H1680" s="70">
        <v>0</v>
      </c>
      <c r="I1680" s="70">
        <v>0</v>
      </c>
      <c r="J1680" s="158"/>
      <c r="K1680" s="58"/>
      <c r="L1680" s="58"/>
      <c r="M1680" s="58"/>
      <c r="N1680" s="58"/>
      <c r="O1680" s="58"/>
      <c r="P1680" s="58"/>
      <c r="Q1680" s="58"/>
      <c r="R1680" s="58"/>
    </row>
    <row r="1681" spans="1:18" s="46" customFormat="1" hidden="1" x14ac:dyDescent="0.2">
      <c r="A1681" s="321" t="s">
        <v>129</v>
      </c>
      <c r="B1681" s="322">
        <v>793</v>
      </c>
      <c r="C1681" s="323" t="s">
        <v>16</v>
      </c>
      <c r="D1681" s="323" t="s">
        <v>51</v>
      </c>
      <c r="E1681" s="82" t="s">
        <v>1143</v>
      </c>
      <c r="F1681" s="323" t="s">
        <v>63</v>
      </c>
      <c r="G1681" s="324"/>
      <c r="H1681" s="324"/>
      <c r="I1681" s="324"/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46" customFormat="1" x14ac:dyDescent="0.2">
      <c r="A1682" s="16" t="s">
        <v>255</v>
      </c>
      <c r="B1682" s="14">
        <v>793</v>
      </c>
      <c r="C1682" s="15" t="s">
        <v>16</v>
      </c>
      <c r="D1682" s="15" t="s">
        <v>155</v>
      </c>
      <c r="E1682" s="15"/>
      <c r="F1682" s="15"/>
      <c r="G1682" s="70">
        <f t="shared" ref="G1682:I1690" si="425">G1683</f>
        <v>5186.05</v>
      </c>
      <c r="H1682" s="70">
        <f t="shared" si="425"/>
        <v>5385.9</v>
      </c>
      <c r="I1682" s="70">
        <f t="shared" si="425"/>
        <v>131003.96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x14ac:dyDescent="0.2">
      <c r="A1683" s="16" t="s">
        <v>256</v>
      </c>
      <c r="B1683" s="14">
        <v>793</v>
      </c>
      <c r="C1683" s="15" t="s">
        <v>16</v>
      </c>
      <c r="D1683" s="15" t="s">
        <v>155</v>
      </c>
      <c r="E1683" s="15" t="s">
        <v>257</v>
      </c>
      <c r="F1683" s="15"/>
      <c r="G1683" s="70">
        <f t="shared" si="425"/>
        <v>5186.05</v>
      </c>
      <c r="H1683" s="70">
        <f t="shared" si="425"/>
        <v>5385.9</v>
      </c>
      <c r="I1683" s="70">
        <f t="shared" si="425"/>
        <v>131003.96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72" customHeight="1" x14ac:dyDescent="0.2">
      <c r="A1684" s="298" t="s">
        <v>1319</v>
      </c>
      <c r="B1684" s="14">
        <v>793</v>
      </c>
      <c r="C1684" s="15" t="s">
        <v>16</v>
      </c>
      <c r="D1684" s="15" t="s">
        <v>155</v>
      </c>
      <c r="E1684" s="15" t="s">
        <v>1318</v>
      </c>
      <c r="F1684" s="15"/>
      <c r="G1684" s="70">
        <f t="shared" si="425"/>
        <v>5186.05</v>
      </c>
      <c r="H1684" s="70">
        <f t="shared" si="425"/>
        <v>5385.9</v>
      </c>
      <c r="I1684" s="70">
        <f t="shared" si="425"/>
        <v>131003.96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7.75" customHeight="1" x14ac:dyDescent="0.2">
      <c r="A1685" s="16" t="s">
        <v>297</v>
      </c>
      <c r="B1685" s="14">
        <v>793</v>
      </c>
      <c r="C1685" s="15" t="s">
        <v>16</v>
      </c>
      <c r="D1685" s="15" t="s">
        <v>155</v>
      </c>
      <c r="E1685" s="15" t="s">
        <v>1318</v>
      </c>
      <c r="F1685" s="15" t="s">
        <v>34</v>
      </c>
      <c r="G1685" s="70">
        <f t="shared" si="425"/>
        <v>5186.05</v>
      </c>
      <c r="H1685" s="70">
        <f t="shared" si="425"/>
        <v>5385.9</v>
      </c>
      <c r="I1685" s="70">
        <f t="shared" si="425"/>
        <v>131003.96</v>
      </c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t="25.5" x14ac:dyDescent="0.2">
      <c r="A1686" s="16" t="s">
        <v>35</v>
      </c>
      <c r="B1686" s="14">
        <v>793</v>
      </c>
      <c r="C1686" s="15" t="s">
        <v>16</v>
      </c>
      <c r="D1686" s="15" t="s">
        <v>155</v>
      </c>
      <c r="E1686" s="15" t="s">
        <v>1318</v>
      </c>
      <c r="F1686" s="15" t="s">
        <v>36</v>
      </c>
      <c r="G1686" s="70">
        <v>5186.05</v>
      </c>
      <c r="H1686" s="70">
        <v>5385.9</v>
      </c>
      <c r="I1686" s="70">
        <v>131003.96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idden="1" x14ac:dyDescent="0.2">
      <c r="A1687" s="16" t="s">
        <v>717</v>
      </c>
      <c r="B1687" s="14">
        <v>793</v>
      </c>
      <c r="C1687" s="15" t="s">
        <v>16</v>
      </c>
      <c r="D1687" s="15" t="s">
        <v>23</v>
      </c>
      <c r="E1687" s="15"/>
      <c r="F1687" s="15"/>
      <c r="G1687" s="70">
        <f>G1688</f>
        <v>0</v>
      </c>
      <c r="H1687" s="70">
        <f t="shared" ref="H1687:I1687" si="426">H1688</f>
        <v>0</v>
      </c>
      <c r="I1687" s="70">
        <f t="shared" si="426"/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idden="1" x14ac:dyDescent="0.2">
      <c r="A1688" s="16" t="s">
        <v>256</v>
      </c>
      <c r="B1688" s="14">
        <v>793</v>
      </c>
      <c r="C1688" s="15" t="s">
        <v>16</v>
      </c>
      <c r="D1688" s="15" t="s">
        <v>23</v>
      </c>
      <c r="E1688" s="15" t="s">
        <v>257</v>
      </c>
      <c r="F1688" s="15"/>
      <c r="G1688" s="70">
        <f t="shared" si="425"/>
        <v>0</v>
      </c>
      <c r="H1688" s="70">
        <f t="shared" si="425"/>
        <v>0</v>
      </c>
      <c r="I1688" s="70">
        <f t="shared" si="425"/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t="48" hidden="1" customHeight="1" x14ac:dyDescent="0.2">
      <c r="A1689" s="16" t="s">
        <v>716</v>
      </c>
      <c r="B1689" s="14">
        <v>793</v>
      </c>
      <c r="C1689" s="15" t="s">
        <v>16</v>
      </c>
      <c r="D1689" s="15" t="s">
        <v>23</v>
      </c>
      <c r="E1689" s="15" t="s">
        <v>714</v>
      </c>
      <c r="F1689" s="15"/>
      <c r="G1689" s="70">
        <f t="shared" si="425"/>
        <v>0</v>
      </c>
      <c r="H1689" s="70">
        <f t="shared" si="425"/>
        <v>0</v>
      </c>
      <c r="I1689" s="70">
        <f t="shared" si="425"/>
        <v>0</v>
      </c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46" customFormat="1" ht="29.25" hidden="1" customHeight="1" x14ac:dyDescent="0.2">
      <c r="A1690" s="16" t="s">
        <v>60</v>
      </c>
      <c r="B1690" s="14">
        <v>793</v>
      </c>
      <c r="C1690" s="15" t="s">
        <v>16</v>
      </c>
      <c r="D1690" s="15" t="s">
        <v>23</v>
      </c>
      <c r="E1690" s="15" t="s">
        <v>714</v>
      </c>
      <c r="F1690" s="15" t="s">
        <v>61</v>
      </c>
      <c r="G1690" s="70">
        <f t="shared" si="425"/>
        <v>0</v>
      </c>
      <c r="H1690" s="70">
        <f t="shared" si="425"/>
        <v>0</v>
      </c>
      <c r="I1690" s="70">
        <f t="shared" si="425"/>
        <v>0</v>
      </c>
      <c r="J1690" s="158"/>
      <c r="K1690" s="58"/>
      <c r="L1690" s="58"/>
      <c r="M1690" s="58"/>
      <c r="N1690" s="58"/>
      <c r="O1690" s="58"/>
      <c r="P1690" s="58"/>
      <c r="Q1690" s="58"/>
      <c r="R1690" s="58"/>
    </row>
    <row r="1691" spans="1:18" s="46" customFormat="1" hidden="1" x14ac:dyDescent="0.2">
      <c r="A1691" s="16" t="s">
        <v>715</v>
      </c>
      <c r="B1691" s="14">
        <v>793</v>
      </c>
      <c r="C1691" s="15" t="s">
        <v>16</v>
      </c>
      <c r="D1691" s="15" t="s">
        <v>23</v>
      </c>
      <c r="E1691" s="15" t="s">
        <v>714</v>
      </c>
      <c r="F1691" s="15" t="s">
        <v>713</v>
      </c>
      <c r="G1691" s="70"/>
      <c r="H1691" s="70"/>
      <c r="I1691" s="70"/>
      <c r="J1691" s="158"/>
      <c r="K1691" s="58"/>
      <c r="L1691" s="58"/>
      <c r="M1691" s="58"/>
      <c r="N1691" s="58"/>
      <c r="O1691" s="58"/>
      <c r="P1691" s="58"/>
      <c r="Q1691" s="58"/>
      <c r="R1691" s="58"/>
    </row>
    <row r="1692" spans="1:18" s="18" customFormat="1" x14ac:dyDescent="0.2">
      <c r="A1692" s="40" t="s">
        <v>303</v>
      </c>
      <c r="B1692" s="14">
        <v>793</v>
      </c>
      <c r="C1692" s="15" t="s">
        <v>16</v>
      </c>
      <c r="D1692" s="15" t="s">
        <v>68</v>
      </c>
      <c r="E1692" s="15"/>
      <c r="F1692" s="15"/>
      <c r="G1692" s="70">
        <f t="shared" ref="G1692:I1695" si="427">G1693</f>
        <v>757000</v>
      </c>
      <c r="H1692" s="70">
        <f t="shared" si="427"/>
        <v>1000000</v>
      </c>
      <c r="I1692" s="70">
        <f t="shared" si="427"/>
        <v>1000000</v>
      </c>
      <c r="J1692" s="158"/>
      <c r="K1692" s="165"/>
      <c r="L1692" s="165"/>
      <c r="M1692" s="165"/>
      <c r="N1692" s="165"/>
      <c r="O1692" s="165"/>
      <c r="P1692" s="165"/>
      <c r="Q1692" s="165"/>
      <c r="R1692" s="165"/>
    </row>
    <row r="1693" spans="1:18" s="28" customFormat="1" ht="24.75" customHeight="1" x14ac:dyDescent="0.2">
      <c r="A1693" s="125" t="s">
        <v>1145</v>
      </c>
      <c r="B1693" s="14">
        <v>793</v>
      </c>
      <c r="C1693" s="15" t="s">
        <v>16</v>
      </c>
      <c r="D1693" s="15" t="s">
        <v>68</v>
      </c>
      <c r="E1693" s="15" t="s">
        <v>216</v>
      </c>
      <c r="F1693" s="39"/>
      <c r="G1693" s="70">
        <f t="shared" si="427"/>
        <v>757000</v>
      </c>
      <c r="H1693" s="70">
        <f t="shared" si="427"/>
        <v>1000000</v>
      </c>
      <c r="I1693" s="70">
        <f t="shared" si="427"/>
        <v>1000000</v>
      </c>
      <c r="J1693" s="158"/>
      <c r="K1693" s="287"/>
      <c r="L1693" s="287"/>
      <c r="M1693" s="287"/>
      <c r="N1693" s="287"/>
      <c r="O1693" s="287"/>
      <c r="P1693" s="287"/>
      <c r="Q1693" s="287"/>
      <c r="R1693" s="287"/>
    </row>
    <row r="1694" spans="1:18" x14ac:dyDescent="0.2">
      <c r="A1694" s="125" t="s">
        <v>1145</v>
      </c>
      <c r="B1694" s="14">
        <v>793</v>
      </c>
      <c r="C1694" s="15" t="s">
        <v>16</v>
      </c>
      <c r="D1694" s="15" t="s">
        <v>68</v>
      </c>
      <c r="E1694" s="15" t="s">
        <v>254</v>
      </c>
      <c r="F1694" s="14"/>
      <c r="G1694" s="70">
        <f t="shared" si="427"/>
        <v>757000</v>
      </c>
      <c r="H1694" s="70">
        <f t="shared" si="427"/>
        <v>1000000</v>
      </c>
      <c r="I1694" s="70">
        <f t="shared" si="427"/>
        <v>1000000</v>
      </c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x14ac:dyDescent="0.2">
      <c r="A1695" s="16" t="s">
        <v>60</v>
      </c>
      <c r="B1695" s="14">
        <v>793</v>
      </c>
      <c r="C1695" s="15" t="s">
        <v>16</v>
      </c>
      <c r="D1695" s="15" t="s">
        <v>68</v>
      </c>
      <c r="E1695" s="15" t="s">
        <v>254</v>
      </c>
      <c r="F1695" s="15" t="s">
        <v>61</v>
      </c>
      <c r="G1695" s="70">
        <f t="shared" si="427"/>
        <v>757000</v>
      </c>
      <c r="H1695" s="70">
        <f t="shared" si="427"/>
        <v>1000000</v>
      </c>
      <c r="I1695" s="70">
        <f t="shared" si="427"/>
        <v>1000000</v>
      </c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x14ac:dyDescent="0.2">
      <c r="A1696" s="16" t="s">
        <v>162</v>
      </c>
      <c r="B1696" s="14">
        <v>793</v>
      </c>
      <c r="C1696" s="15" t="s">
        <v>16</v>
      </c>
      <c r="D1696" s="15" t="s">
        <v>68</v>
      </c>
      <c r="E1696" s="15" t="s">
        <v>254</v>
      </c>
      <c r="F1696" s="15" t="s">
        <v>163</v>
      </c>
      <c r="G1696" s="70">
        <v>757000</v>
      </c>
      <c r="H1696" s="70">
        <v>1000000</v>
      </c>
      <c r="I1696" s="70">
        <v>1000000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x14ac:dyDescent="0.2">
      <c r="A1697" s="40" t="s">
        <v>19</v>
      </c>
      <c r="B1697" s="14">
        <v>793</v>
      </c>
      <c r="C1697" s="15" t="s">
        <v>16</v>
      </c>
      <c r="D1697" s="15" t="s">
        <v>20</v>
      </c>
      <c r="E1697" s="15"/>
      <c r="F1697" s="15"/>
      <c r="G1697" s="70">
        <f>G1713+G1814+G1829+G1773+G1763+G1845+G1825+G1702+G1849++G1807+G1698+G1881</f>
        <v>35352054.560000002</v>
      </c>
      <c r="H1697" s="70">
        <f>H1713+H1814+H1829+H1773+H1763+H1845+H1825+H1702+H1849++H1807+H1698</f>
        <v>33783073.119999997</v>
      </c>
      <c r="I1697" s="70">
        <f t="shared" ref="I1697" si="428">I1713+I1814+I1829+I1773+I1763+I1845+I1825+I1702+I1849++I1807+I1698</f>
        <v>33783073.119999997</v>
      </c>
      <c r="J1697" s="158">
        <f>G1706+G1709+G1712+G1715+G1721+G1738+G1741+G1766+G1776+G1779+G1785+G1797+G1814</f>
        <v>31834141.23</v>
      </c>
      <c r="K1697" s="69"/>
      <c r="L1697" s="69"/>
      <c r="M1697" s="69"/>
      <c r="N1697" s="69"/>
      <c r="O1697" s="69"/>
      <c r="P1697" s="69"/>
      <c r="Q1697" s="69"/>
      <c r="R1697" s="69"/>
    </row>
    <row r="1698" spans="1:18" s="46" customFormat="1" ht="33" hidden="1" customHeight="1" x14ac:dyDescent="0.2">
      <c r="A1698" s="299" t="s">
        <v>1019</v>
      </c>
      <c r="B1698" s="14">
        <v>793</v>
      </c>
      <c r="C1698" s="15" t="s">
        <v>16</v>
      </c>
      <c r="D1698" s="15" t="s">
        <v>20</v>
      </c>
      <c r="E1698" s="15" t="s">
        <v>1266</v>
      </c>
      <c r="F1698" s="15"/>
      <c r="G1698" s="70">
        <f t="shared" ref="G1698:I1699" si="429">G1700</f>
        <v>0</v>
      </c>
      <c r="H1698" s="70">
        <f t="shared" si="429"/>
        <v>0</v>
      </c>
      <c r="I1698" s="70">
        <f t="shared" si="429"/>
        <v>0</v>
      </c>
      <c r="J1698" s="158"/>
      <c r="K1698" s="58"/>
      <c r="L1698" s="58"/>
      <c r="M1698" s="58"/>
      <c r="N1698" s="58"/>
      <c r="O1698" s="58"/>
      <c r="P1698" s="58"/>
      <c r="Q1698" s="58"/>
      <c r="R1698" s="58"/>
    </row>
    <row r="1699" spans="1:18" s="46" customFormat="1" ht="66.75" hidden="1" customHeight="1" x14ac:dyDescent="0.2">
      <c r="A1699" s="298" t="s">
        <v>1295</v>
      </c>
      <c r="B1699" s="14">
        <v>793</v>
      </c>
      <c r="C1699" s="15" t="s">
        <v>16</v>
      </c>
      <c r="D1699" s="15" t="s">
        <v>20</v>
      </c>
      <c r="E1699" s="15" t="s">
        <v>1296</v>
      </c>
      <c r="F1699" s="15"/>
      <c r="G1699" s="70">
        <f t="shared" si="429"/>
        <v>0</v>
      </c>
      <c r="H1699" s="70">
        <f t="shared" si="429"/>
        <v>0</v>
      </c>
      <c r="I1699" s="70">
        <f t="shared" si="429"/>
        <v>0</v>
      </c>
      <c r="J1699" s="158"/>
      <c r="K1699" s="58"/>
      <c r="L1699" s="58"/>
      <c r="M1699" s="58"/>
      <c r="N1699" s="58"/>
      <c r="O1699" s="58"/>
      <c r="P1699" s="58"/>
      <c r="Q1699" s="58"/>
      <c r="R1699" s="58"/>
    </row>
    <row r="1700" spans="1:18" s="46" customFormat="1" ht="25.5" hidden="1" x14ac:dyDescent="0.2">
      <c r="A1700" s="16" t="s">
        <v>297</v>
      </c>
      <c r="B1700" s="14">
        <v>793</v>
      </c>
      <c r="C1700" s="15" t="s">
        <v>16</v>
      </c>
      <c r="D1700" s="15" t="s">
        <v>20</v>
      </c>
      <c r="E1700" s="15" t="s">
        <v>1265</v>
      </c>
      <c r="F1700" s="15" t="s">
        <v>34</v>
      </c>
      <c r="G1700" s="70">
        <f>G1701</f>
        <v>0</v>
      </c>
      <c r="H1700" s="70">
        <f>H1701</f>
        <v>0</v>
      </c>
      <c r="I1700" s="70">
        <f>I1701</f>
        <v>0</v>
      </c>
      <c r="J1700" s="158"/>
      <c r="K1700" s="58"/>
      <c r="L1700" s="58"/>
      <c r="M1700" s="58"/>
      <c r="N1700" s="58"/>
      <c r="O1700" s="58"/>
      <c r="P1700" s="58"/>
      <c r="Q1700" s="58"/>
      <c r="R1700" s="58"/>
    </row>
    <row r="1701" spans="1:18" s="46" customFormat="1" ht="25.5" hidden="1" x14ac:dyDescent="0.2">
      <c r="A1701" s="16" t="s">
        <v>35</v>
      </c>
      <c r="B1701" s="14">
        <v>793</v>
      </c>
      <c r="C1701" s="15" t="s">
        <v>16</v>
      </c>
      <c r="D1701" s="15" t="s">
        <v>20</v>
      </c>
      <c r="E1701" s="15" t="s">
        <v>1265</v>
      </c>
      <c r="F1701" s="15" t="s">
        <v>36</v>
      </c>
      <c r="G1701" s="70"/>
      <c r="H1701" s="70"/>
      <c r="I1701" s="70"/>
      <c r="J1701" s="158"/>
      <c r="K1701" s="58"/>
      <c r="L1701" s="58"/>
      <c r="M1701" s="58"/>
      <c r="N1701" s="58"/>
      <c r="O1701" s="58"/>
      <c r="P1701" s="58"/>
      <c r="Q1701" s="58"/>
      <c r="R1701" s="58"/>
    </row>
    <row r="1702" spans="1:18" s="46" customFormat="1" ht="25.5" hidden="1" x14ac:dyDescent="0.2">
      <c r="A1702" s="16" t="s">
        <v>293</v>
      </c>
      <c r="B1702" s="14">
        <v>793</v>
      </c>
      <c r="C1702" s="15" t="s">
        <v>16</v>
      </c>
      <c r="D1702" s="15" t="s">
        <v>20</v>
      </c>
      <c r="E1702" s="15" t="s">
        <v>222</v>
      </c>
      <c r="F1702" s="15"/>
      <c r="G1702" s="70">
        <f>G1703</f>
        <v>0</v>
      </c>
      <c r="H1702" s="70">
        <f>H1703</f>
        <v>0</v>
      </c>
      <c r="I1702" s="70">
        <f>I1703</f>
        <v>0</v>
      </c>
      <c r="J1702" s="158"/>
      <c r="K1702" s="58"/>
      <c r="L1702" s="58"/>
      <c r="M1702" s="58"/>
      <c r="N1702" s="58"/>
      <c r="O1702" s="58"/>
      <c r="P1702" s="58"/>
      <c r="Q1702" s="58"/>
      <c r="R1702" s="58"/>
    </row>
    <row r="1703" spans="1:18" s="46" customFormat="1" hidden="1" x14ac:dyDescent="0.2">
      <c r="A1703" s="56" t="s">
        <v>298</v>
      </c>
      <c r="B1703" s="14">
        <v>793</v>
      </c>
      <c r="C1703" s="15" t="s">
        <v>16</v>
      </c>
      <c r="D1703" s="15" t="s">
        <v>20</v>
      </c>
      <c r="E1703" s="15" t="s">
        <v>226</v>
      </c>
      <c r="F1703" s="15"/>
      <c r="G1703" s="70">
        <f>G1704+G1707+G1710</f>
        <v>0</v>
      </c>
      <c r="H1703" s="70">
        <f>H1704+H1707</f>
        <v>0</v>
      </c>
      <c r="I1703" s="70">
        <f>I1704+I1707</f>
        <v>0</v>
      </c>
      <c r="J1703" s="158"/>
      <c r="K1703" s="58"/>
      <c r="L1703" s="58"/>
      <c r="M1703" s="58"/>
      <c r="N1703" s="58"/>
      <c r="O1703" s="58"/>
      <c r="P1703" s="58"/>
      <c r="Q1703" s="58"/>
      <c r="R1703" s="58"/>
    </row>
    <row r="1704" spans="1:18" s="46" customFormat="1" ht="66.75" hidden="1" customHeight="1" x14ac:dyDescent="0.2">
      <c r="A1704" s="298" t="s">
        <v>1012</v>
      </c>
      <c r="B1704" s="14">
        <v>793</v>
      </c>
      <c r="C1704" s="15" t="s">
        <v>16</v>
      </c>
      <c r="D1704" s="15" t="s">
        <v>20</v>
      </c>
      <c r="E1704" s="15" t="s">
        <v>1011</v>
      </c>
      <c r="F1704" s="15"/>
      <c r="G1704" s="70">
        <f t="shared" ref="G1704:I1704" si="430">G1705</f>
        <v>0</v>
      </c>
      <c r="H1704" s="70">
        <f t="shared" si="430"/>
        <v>0</v>
      </c>
      <c r="I1704" s="70">
        <f t="shared" si="430"/>
        <v>0</v>
      </c>
      <c r="J1704" s="158"/>
      <c r="K1704" s="58"/>
      <c r="L1704" s="58"/>
      <c r="M1704" s="58"/>
      <c r="N1704" s="58"/>
      <c r="O1704" s="58"/>
      <c r="P1704" s="58"/>
      <c r="Q1704" s="58"/>
      <c r="R1704" s="58"/>
    </row>
    <row r="1705" spans="1:18" s="46" customFormat="1" hidden="1" x14ac:dyDescent="0.2">
      <c r="A1705" s="16" t="s">
        <v>133</v>
      </c>
      <c r="B1705" s="14">
        <v>793</v>
      </c>
      <c r="C1705" s="15" t="s">
        <v>16</v>
      </c>
      <c r="D1705" s="15" t="s">
        <v>20</v>
      </c>
      <c r="E1705" s="15" t="s">
        <v>1011</v>
      </c>
      <c r="F1705" s="15" t="s">
        <v>134</v>
      </c>
      <c r="G1705" s="70">
        <f>G1706</f>
        <v>0</v>
      </c>
      <c r="H1705" s="70">
        <f>H1706</f>
        <v>0</v>
      </c>
      <c r="I1705" s="70">
        <f>I1706</f>
        <v>0</v>
      </c>
      <c r="J1705" s="158"/>
      <c r="K1705" s="58"/>
      <c r="L1705" s="58"/>
      <c r="M1705" s="58"/>
      <c r="N1705" s="58"/>
      <c r="O1705" s="58"/>
      <c r="P1705" s="58"/>
      <c r="Q1705" s="58"/>
      <c r="R1705" s="58"/>
    </row>
    <row r="1706" spans="1:18" s="46" customFormat="1" ht="25.5" hidden="1" x14ac:dyDescent="0.2">
      <c r="A1706" s="16" t="s">
        <v>135</v>
      </c>
      <c r="B1706" s="14">
        <v>793</v>
      </c>
      <c r="C1706" s="15" t="s">
        <v>16</v>
      </c>
      <c r="D1706" s="15" t="s">
        <v>20</v>
      </c>
      <c r="E1706" s="15" t="s">
        <v>1011</v>
      </c>
      <c r="F1706" s="15" t="s">
        <v>136</v>
      </c>
      <c r="G1706" s="70">
        <f>5502100-5502100</f>
        <v>0</v>
      </c>
      <c r="H1706" s="70"/>
      <c r="I1706" s="70"/>
      <c r="J1706" s="158"/>
      <c r="K1706" s="58"/>
      <c r="L1706" s="58"/>
      <c r="M1706" s="58"/>
      <c r="N1706" s="58"/>
      <c r="O1706" s="58"/>
      <c r="P1706" s="58"/>
      <c r="Q1706" s="58"/>
      <c r="R1706" s="58"/>
    </row>
    <row r="1707" spans="1:18" s="46" customFormat="1" ht="66.75" hidden="1" customHeight="1" x14ac:dyDescent="0.2">
      <c r="A1707" s="298" t="s">
        <v>1014</v>
      </c>
      <c r="B1707" s="14">
        <v>793</v>
      </c>
      <c r="C1707" s="15" t="s">
        <v>16</v>
      </c>
      <c r="D1707" s="15" t="s">
        <v>20</v>
      </c>
      <c r="E1707" s="15" t="s">
        <v>1013</v>
      </c>
      <c r="F1707" s="15"/>
      <c r="G1707" s="70">
        <f t="shared" ref="G1707:I1707" si="431">G1708</f>
        <v>0</v>
      </c>
      <c r="H1707" s="70">
        <f t="shared" si="431"/>
        <v>0</v>
      </c>
      <c r="I1707" s="70">
        <f t="shared" si="431"/>
        <v>0</v>
      </c>
      <c r="J1707" s="158"/>
      <c r="K1707" s="58"/>
      <c r="L1707" s="58"/>
      <c r="M1707" s="58"/>
      <c r="N1707" s="58"/>
      <c r="O1707" s="58"/>
      <c r="P1707" s="58"/>
      <c r="Q1707" s="58"/>
      <c r="R1707" s="58"/>
    </row>
    <row r="1708" spans="1:18" s="46" customFormat="1" hidden="1" x14ac:dyDescent="0.2">
      <c r="A1708" s="16" t="s">
        <v>133</v>
      </c>
      <c r="B1708" s="14">
        <v>793</v>
      </c>
      <c r="C1708" s="15" t="s">
        <v>16</v>
      </c>
      <c r="D1708" s="15" t="s">
        <v>20</v>
      </c>
      <c r="E1708" s="15" t="s">
        <v>1013</v>
      </c>
      <c r="F1708" s="15" t="s">
        <v>134</v>
      </c>
      <c r="G1708" s="70">
        <f>G1709</f>
        <v>0</v>
      </c>
      <c r="H1708" s="70">
        <f>H1709</f>
        <v>0</v>
      </c>
      <c r="I1708" s="70">
        <f>I1709</f>
        <v>0</v>
      </c>
      <c r="J1708" s="158"/>
      <c r="K1708" s="58"/>
      <c r="L1708" s="58"/>
      <c r="M1708" s="58"/>
      <c r="N1708" s="58"/>
      <c r="O1708" s="58"/>
      <c r="P1708" s="58"/>
      <c r="Q1708" s="58"/>
      <c r="R1708" s="58"/>
    </row>
    <row r="1709" spans="1:18" s="46" customFormat="1" ht="25.5" hidden="1" x14ac:dyDescent="0.2">
      <c r="A1709" s="16" t="s">
        <v>135</v>
      </c>
      <c r="B1709" s="14">
        <v>793</v>
      </c>
      <c r="C1709" s="15" t="s">
        <v>16</v>
      </c>
      <c r="D1709" s="15" t="s">
        <v>20</v>
      </c>
      <c r="E1709" s="15" t="s">
        <v>1013</v>
      </c>
      <c r="F1709" s="15" t="s">
        <v>136</v>
      </c>
      <c r="G1709" s="70"/>
      <c r="H1709" s="70"/>
      <c r="I1709" s="70"/>
      <c r="J1709" s="158"/>
      <c r="K1709" s="58"/>
      <c r="L1709" s="58"/>
      <c r="M1709" s="58"/>
      <c r="N1709" s="58"/>
      <c r="O1709" s="58"/>
      <c r="P1709" s="58"/>
      <c r="Q1709" s="58"/>
      <c r="R1709" s="58"/>
    </row>
    <row r="1710" spans="1:18" s="46" customFormat="1" ht="25.5" hidden="1" x14ac:dyDescent="0.2">
      <c r="A1710" s="16" t="s">
        <v>72</v>
      </c>
      <c r="B1710" s="14">
        <v>793</v>
      </c>
      <c r="C1710" s="15" t="s">
        <v>16</v>
      </c>
      <c r="D1710" s="15" t="s">
        <v>20</v>
      </c>
      <c r="E1710" s="15" t="s">
        <v>227</v>
      </c>
      <c r="F1710" s="15"/>
      <c r="G1710" s="70">
        <f>G1711</f>
        <v>0</v>
      </c>
      <c r="H1710" s="70">
        <f t="shared" ref="H1710:I1710" si="432">H1711</f>
        <v>0</v>
      </c>
      <c r="I1710" s="70">
        <f t="shared" si="432"/>
        <v>0</v>
      </c>
      <c r="J1710" s="158"/>
      <c r="K1710" s="58"/>
      <c r="L1710" s="58"/>
      <c r="M1710" s="58"/>
      <c r="N1710" s="58"/>
      <c r="O1710" s="58"/>
      <c r="P1710" s="58"/>
      <c r="Q1710" s="58"/>
      <c r="R1710" s="58"/>
    </row>
    <row r="1711" spans="1:18" s="46" customFormat="1" hidden="1" x14ac:dyDescent="0.2">
      <c r="A1711" s="16" t="s">
        <v>133</v>
      </c>
      <c r="B1711" s="14">
        <v>793</v>
      </c>
      <c r="C1711" s="15" t="s">
        <v>16</v>
      </c>
      <c r="D1711" s="15" t="s">
        <v>20</v>
      </c>
      <c r="E1711" s="15" t="s">
        <v>227</v>
      </c>
      <c r="F1711" s="15" t="s">
        <v>134</v>
      </c>
      <c r="G1711" s="70">
        <f>G1712</f>
        <v>0</v>
      </c>
      <c r="H1711" s="70">
        <f t="shared" ref="H1711:I1711" si="433">H1712</f>
        <v>0</v>
      </c>
      <c r="I1711" s="70">
        <f t="shared" si="433"/>
        <v>0</v>
      </c>
      <c r="J1711" s="158"/>
      <c r="K1711" s="58"/>
      <c r="L1711" s="58"/>
      <c r="M1711" s="58"/>
      <c r="N1711" s="58"/>
      <c r="O1711" s="58"/>
      <c r="P1711" s="58"/>
      <c r="Q1711" s="58"/>
      <c r="R1711" s="58"/>
    </row>
    <row r="1712" spans="1:18" s="46" customFormat="1" ht="25.5" hidden="1" x14ac:dyDescent="0.2">
      <c r="A1712" s="16" t="s">
        <v>135</v>
      </c>
      <c r="B1712" s="14">
        <v>793</v>
      </c>
      <c r="C1712" s="15" t="s">
        <v>16</v>
      </c>
      <c r="D1712" s="15" t="s">
        <v>20</v>
      </c>
      <c r="E1712" s="15" t="s">
        <v>227</v>
      </c>
      <c r="F1712" s="15" t="s">
        <v>136</v>
      </c>
      <c r="G1712" s="70"/>
      <c r="H1712" s="70"/>
      <c r="I1712" s="70"/>
      <c r="J1712" s="158"/>
      <c r="K1712" s="58"/>
      <c r="L1712" s="58"/>
      <c r="M1712" s="58"/>
      <c r="N1712" s="58"/>
      <c r="O1712" s="58"/>
      <c r="P1712" s="58"/>
      <c r="Q1712" s="58"/>
      <c r="R1712" s="58"/>
    </row>
    <row r="1713" spans="1:18" s="33" customFormat="1" ht="64.5" customHeight="1" x14ac:dyDescent="0.2">
      <c r="A1713" s="16" t="s">
        <v>1020</v>
      </c>
      <c r="B1713" s="14">
        <v>793</v>
      </c>
      <c r="C1713" s="15" t="s">
        <v>16</v>
      </c>
      <c r="D1713" s="15" t="s">
        <v>20</v>
      </c>
      <c r="E1713" s="14" t="s">
        <v>228</v>
      </c>
      <c r="F1713" s="15"/>
      <c r="G1713" s="357">
        <f>G1714+G1717+G1732+G1739+G1742+G1749+G1756+G1727</f>
        <v>533572.31999999995</v>
      </c>
      <c r="H1713" s="357">
        <f t="shared" ref="H1713:I1713" si="434">H1714+H1717+H1732+H1739+H1742+H1749+H1756+H1727</f>
        <v>4708044.12</v>
      </c>
      <c r="I1713" s="357">
        <f t="shared" si="434"/>
        <v>4708044.12</v>
      </c>
      <c r="J1713" s="158"/>
      <c r="K1713" s="301"/>
      <c r="L1713" s="301"/>
      <c r="M1713" s="301"/>
      <c r="N1713" s="301"/>
      <c r="O1713" s="301"/>
      <c r="P1713" s="301"/>
      <c r="Q1713" s="301"/>
      <c r="R1713" s="301"/>
    </row>
    <row r="1714" spans="1:18" s="33" customFormat="1" ht="41.25" customHeight="1" x14ac:dyDescent="0.2">
      <c r="A1714" s="16" t="s">
        <v>170</v>
      </c>
      <c r="B1714" s="14">
        <v>793</v>
      </c>
      <c r="C1714" s="15" t="s">
        <v>16</v>
      </c>
      <c r="D1714" s="15" t="s">
        <v>20</v>
      </c>
      <c r="E1714" s="15" t="s">
        <v>343</v>
      </c>
      <c r="F1714" s="15"/>
      <c r="G1714" s="70">
        <f t="shared" ref="G1714:I1715" si="435">G1715</f>
        <v>500000</v>
      </c>
      <c r="H1714" s="70">
        <f>H1715</f>
        <v>500000</v>
      </c>
      <c r="I1714" s="70">
        <f t="shared" si="435"/>
        <v>500000</v>
      </c>
      <c r="J1714" s="158"/>
      <c r="K1714" s="301"/>
      <c r="L1714" s="301"/>
      <c r="M1714" s="301"/>
      <c r="N1714" s="301"/>
      <c r="O1714" s="301"/>
      <c r="P1714" s="301"/>
      <c r="Q1714" s="301"/>
      <c r="R1714" s="301"/>
    </row>
    <row r="1715" spans="1:18" s="33" customFormat="1" ht="28.5" customHeight="1" x14ac:dyDescent="0.2">
      <c r="A1715" s="16" t="s">
        <v>27</v>
      </c>
      <c r="B1715" s="14">
        <v>793</v>
      </c>
      <c r="C1715" s="15" t="s">
        <v>16</v>
      </c>
      <c r="D1715" s="15" t="s">
        <v>20</v>
      </c>
      <c r="E1715" s="15" t="s">
        <v>343</v>
      </c>
      <c r="F1715" s="15" t="s">
        <v>28</v>
      </c>
      <c r="G1715" s="70">
        <f t="shared" si="435"/>
        <v>500000</v>
      </c>
      <c r="H1715" s="70">
        <f t="shared" si="435"/>
        <v>500000</v>
      </c>
      <c r="I1715" s="70">
        <f t="shared" si="435"/>
        <v>500000</v>
      </c>
      <c r="J1715" s="158"/>
      <c r="K1715" s="301"/>
      <c r="L1715" s="301"/>
      <c r="M1715" s="301"/>
      <c r="N1715" s="301"/>
      <c r="O1715" s="301"/>
      <c r="P1715" s="301"/>
      <c r="Q1715" s="301"/>
      <c r="R1715" s="301"/>
    </row>
    <row r="1716" spans="1:18" s="33" customFormat="1" ht="45.75" customHeight="1" x14ac:dyDescent="0.2">
      <c r="A1716" s="16" t="s">
        <v>6</v>
      </c>
      <c r="B1716" s="14">
        <v>793</v>
      </c>
      <c r="C1716" s="15" t="s">
        <v>16</v>
      </c>
      <c r="D1716" s="15" t="s">
        <v>20</v>
      </c>
      <c r="E1716" s="15" t="s">
        <v>343</v>
      </c>
      <c r="F1716" s="15" t="s">
        <v>5</v>
      </c>
      <c r="G1716" s="324">
        <v>500000</v>
      </c>
      <c r="H1716" s="324">
        <v>500000</v>
      </c>
      <c r="I1716" s="324">
        <v>500000</v>
      </c>
      <c r="J1716" s="158"/>
      <c r="K1716" s="301"/>
      <c r="L1716" s="301"/>
      <c r="M1716" s="301"/>
      <c r="N1716" s="301"/>
      <c r="O1716" s="301"/>
      <c r="P1716" s="301"/>
      <c r="Q1716" s="301"/>
      <c r="R1716" s="301"/>
    </row>
    <row r="1717" spans="1:18" ht="30.75" customHeight="1" x14ac:dyDescent="0.2">
      <c r="A1717" s="298" t="s">
        <v>1347</v>
      </c>
      <c r="B1717" s="14">
        <v>793</v>
      </c>
      <c r="C1717" s="15" t="s">
        <v>16</v>
      </c>
      <c r="D1717" s="15" t="s">
        <v>20</v>
      </c>
      <c r="E1717" s="15" t="s">
        <v>344</v>
      </c>
      <c r="F1717" s="365"/>
      <c r="G1717" s="70">
        <f>G1720</f>
        <v>0</v>
      </c>
      <c r="H1717" s="70">
        <f t="shared" ref="H1717:I1717" si="436">H1720</f>
        <v>2068044.12</v>
      </c>
      <c r="I1717" s="70">
        <f t="shared" si="436"/>
        <v>2068044.12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19.5" hidden="1" customHeight="1" x14ac:dyDescent="0.2">
      <c r="A1718" s="16" t="s">
        <v>140</v>
      </c>
      <c r="B1718" s="14">
        <v>793</v>
      </c>
      <c r="C1718" s="15" t="s">
        <v>16</v>
      </c>
      <c r="D1718" s="15" t="s">
        <v>20</v>
      </c>
      <c r="E1718" s="15" t="s">
        <v>344</v>
      </c>
      <c r="F1718" s="365" t="s">
        <v>141</v>
      </c>
      <c r="G1718" s="70">
        <f>G1719</f>
        <v>0</v>
      </c>
      <c r="H1718" s="70">
        <f t="shared" ref="H1718:I1720" si="437">H1719</f>
        <v>0</v>
      </c>
      <c r="I1718" s="70">
        <f t="shared" si="437"/>
        <v>0</v>
      </c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12" hidden="1" customHeight="1" x14ac:dyDescent="0.2">
      <c r="A1719" s="16" t="s">
        <v>160</v>
      </c>
      <c r="B1719" s="14">
        <v>793</v>
      </c>
      <c r="C1719" s="15" t="s">
        <v>16</v>
      </c>
      <c r="D1719" s="15" t="s">
        <v>20</v>
      </c>
      <c r="E1719" s="15" t="s">
        <v>344</v>
      </c>
      <c r="F1719" s="365" t="s">
        <v>161</v>
      </c>
      <c r="G1719" s="70"/>
      <c r="H1719" s="70"/>
      <c r="I1719" s="70"/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16.5" customHeight="1" x14ac:dyDescent="0.2">
      <c r="A1720" s="16" t="s">
        <v>60</v>
      </c>
      <c r="B1720" s="14">
        <v>793</v>
      </c>
      <c r="C1720" s="15" t="s">
        <v>16</v>
      </c>
      <c r="D1720" s="15" t="s">
        <v>20</v>
      </c>
      <c r="E1720" s="15" t="s">
        <v>344</v>
      </c>
      <c r="F1720" s="365" t="s">
        <v>61</v>
      </c>
      <c r="G1720" s="70">
        <f>G1721</f>
        <v>0</v>
      </c>
      <c r="H1720" s="70">
        <f t="shared" si="437"/>
        <v>2068044.12</v>
      </c>
      <c r="I1720" s="70">
        <f t="shared" si="437"/>
        <v>2068044.12</v>
      </c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7.25" customHeight="1" x14ac:dyDescent="0.2">
      <c r="A1721" s="16" t="s">
        <v>162</v>
      </c>
      <c r="B1721" s="14">
        <v>793</v>
      </c>
      <c r="C1721" s="15" t="s">
        <v>16</v>
      </c>
      <c r="D1721" s="15" t="s">
        <v>20</v>
      </c>
      <c r="E1721" s="15" t="s">
        <v>344</v>
      </c>
      <c r="F1721" s="365" t="s">
        <v>163</v>
      </c>
      <c r="G1721" s="368">
        <f>1595820.1+530000-2125820.1</f>
        <v>0</v>
      </c>
      <c r="H1721" s="368">
        <f>1568044.12+500000</f>
        <v>2068044.12</v>
      </c>
      <c r="I1721" s="368">
        <f>1568044.12+500000</f>
        <v>2068044.12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27.75" hidden="1" customHeight="1" x14ac:dyDescent="0.2">
      <c r="A1722" s="298" t="s">
        <v>808</v>
      </c>
      <c r="B1722" s="14">
        <v>793</v>
      </c>
      <c r="C1722" s="15" t="s">
        <v>16</v>
      </c>
      <c r="D1722" s="15" t="s">
        <v>20</v>
      </c>
      <c r="E1722" s="15" t="s">
        <v>773</v>
      </c>
      <c r="F1722" s="365"/>
      <c r="G1722" s="70">
        <f>G1723+G1725</f>
        <v>0</v>
      </c>
      <c r="H1722" s="70">
        <f t="shared" ref="H1722:I1722" si="438">H1723+H1725</f>
        <v>0</v>
      </c>
      <c r="I1722" s="70">
        <f t="shared" si="438"/>
        <v>0</v>
      </c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9.5" hidden="1" customHeight="1" x14ac:dyDescent="0.2">
      <c r="A1723" s="16" t="s">
        <v>140</v>
      </c>
      <c r="B1723" s="14">
        <v>793</v>
      </c>
      <c r="C1723" s="15" t="s">
        <v>16</v>
      </c>
      <c r="D1723" s="15" t="s">
        <v>20</v>
      </c>
      <c r="E1723" s="15" t="s">
        <v>344</v>
      </c>
      <c r="F1723" s="365" t="s">
        <v>141</v>
      </c>
      <c r="G1723" s="70">
        <f>G1724</f>
        <v>0</v>
      </c>
      <c r="H1723" s="70">
        <f t="shared" ref="H1723:I1725" si="439">H1724</f>
        <v>0</v>
      </c>
      <c r="I1723" s="70">
        <f t="shared" si="439"/>
        <v>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12" hidden="1" customHeight="1" x14ac:dyDescent="0.2">
      <c r="A1724" s="16" t="s">
        <v>160</v>
      </c>
      <c r="B1724" s="14">
        <v>793</v>
      </c>
      <c r="C1724" s="15" t="s">
        <v>16</v>
      </c>
      <c r="D1724" s="15" t="s">
        <v>20</v>
      </c>
      <c r="E1724" s="15" t="s">
        <v>344</v>
      </c>
      <c r="F1724" s="365" t="s">
        <v>161</v>
      </c>
      <c r="G1724" s="70"/>
      <c r="H1724" s="70"/>
      <c r="I1724" s="70"/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16.5" hidden="1" customHeight="1" x14ac:dyDescent="0.2">
      <c r="A1725" s="16" t="s">
        <v>60</v>
      </c>
      <c r="B1725" s="14">
        <v>793</v>
      </c>
      <c r="C1725" s="15" t="s">
        <v>16</v>
      </c>
      <c r="D1725" s="15" t="s">
        <v>20</v>
      </c>
      <c r="E1725" s="15" t="s">
        <v>773</v>
      </c>
      <c r="F1725" s="365" t="s">
        <v>61</v>
      </c>
      <c r="G1725" s="70">
        <f>G1726</f>
        <v>0</v>
      </c>
      <c r="H1725" s="70">
        <f t="shared" si="439"/>
        <v>0</v>
      </c>
      <c r="I1725" s="70">
        <f t="shared" si="439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17.25" hidden="1" customHeight="1" x14ac:dyDescent="0.2">
      <c r="A1726" s="16" t="s">
        <v>162</v>
      </c>
      <c r="B1726" s="14">
        <v>793</v>
      </c>
      <c r="C1726" s="15" t="s">
        <v>16</v>
      </c>
      <c r="D1726" s="15" t="s">
        <v>20</v>
      </c>
      <c r="E1726" s="15" t="s">
        <v>773</v>
      </c>
      <c r="F1726" s="365" t="s">
        <v>163</v>
      </c>
      <c r="G1726" s="70"/>
      <c r="H1726" s="70"/>
      <c r="I1726" s="70"/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t="30.75" hidden="1" customHeight="1" x14ac:dyDescent="0.2">
      <c r="A1727" s="298" t="s">
        <v>1458</v>
      </c>
      <c r="B1727" s="14">
        <v>793</v>
      </c>
      <c r="C1727" s="15" t="s">
        <v>16</v>
      </c>
      <c r="D1727" s="15" t="s">
        <v>20</v>
      </c>
      <c r="E1727" s="15" t="s">
        <v>1457</v>
      </c>
      <c r="F1727" s="365"/>
      <c r="G1727" s="70">
        <f>G1730</f>
        <v>0</v>
      </c>
      <c r="H1727" s="70">
        <f t="shared" ref="H1727:I1727" si="440">H1730</f>
        <v>0</v>
      </c>
      <c r="I1727" s="70">
        <f t="shared" si="440"/>
        <v>0</v>
      </c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19.5" hidden="1" customHeight="1" x14ac:dyDescent="0.2">
      <c r="A1728" s="16" t="s">
        <v>140</v>
      </c>
      <c r="B1728" s="14">
        <v>793</v>
      </c>
      <c r="C1728" s="15" t="s">
        <v>16</v>
      </c>
      <c r="D1728" s="15" t="s">
        <v>20</v>
      </c>
      <c r="E1728" s="15" t="s">
        <v>344</v>
      </c>
      <c r="F1728" s="365" t="s">
        <v>141</v>
      </c>
      <c r="G1728" s="70">
        <f>G1729</f>
        <v>0</v>
      </c>
      <c r="H1728" s="70">
        <f t="shared" ref="H1728:I1730" si="441">H1729</f>
        <v>0</v>
      </c>
      <c r="I1728" s="70">
        <f t="shared" si="44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12" hidden="1" customHeight="1" x14ac:dyDescent="0.2">
      <c r="A1729" s="16" t="s">
        <v>160</v>
      </c>
      <c r="B1729" s="14">
        <v>793</v>
      </c>
      <c r="C1729" s="15" t="s">
        <v>16</v>
      </c>
      <c r="D1729" s="15" t="s">
        <v>20</v>
      </c>
      <c r="E1729" s="15" t="s">
        <v>344</v>
      </c>
      <c r="F1729" s="365" t="s">
        <v>161</v>
      </c>
      <c r="G1729" s="70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16.5" hidden="1" customHeight="1" x14ac:dyDescent="0.2">
      <c r="A1730" s="16" t="s">
        <v>60</v>
      </c>
      <c r="B1730" s="14">
        <v>793</v>
      </c>
      <c r="C1730" s="15" t="s">
        <v>16</v>
      </c>
      <c r="D1730" s="15" t="s">
        <v>20</v>
      </c>
      <c r="E1730" s="15" t="s">
        <v>1457</v>
      </c>
      <c r="F1730" s="365" t="s">
        <v>61</v>
      </c>
      <c r="G1730" s="70">
        <f>G1731</f>
        <v>0</v>
      </c>
      <c r="H1730" s="70">
        <f t="shared" si="441"/>
        <v>0</v>
      </c>
      <c r="I1730" s="70">
        <f t="shared" si="441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7.25" hidden="1" customHeight="1" x14ac:dyDescent="0.2">
      <c r="A1731" s="16" t="s">
        <v>162</v>
      </c>
      <c r="B1731" s="14">
        <v>793</v>
      </c>
      <c r="C1731" s="15" t="s">
        <v>16</v>
      </c>
      <c r="D1731" s="15" t="s">
        <v>20</v>
      </c>
      <c r="E1731" s="15" t="s">
        <v>1457</v>
      </c>
      <c r="F1731" s="365" t="s">
        <v>163</v>
      </c>
      <c r="G1731" s="368">
        <f>13629179+681458.93+35000+40717.68-14386355.61</f>
        <v>0</v>
      </c>
      <c r="H1731" s="366"/>
      <c r="I1731" s="366"/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customHeight="1" x14ac:dyDescent="0.2">
      <c r="A1732" s="16" t="s">
        <v>106</v>
      </c>
      <c r="B1732" s="14">
        <v>793</v>
      </c>
      <c r="C1732" s="15" t="s">
        <v>16</v>
      </c>
      <c r="D1732" s="15" t="s">
        <v>20</v>
      </c>
      <c r="E1732" s="15" t="s">
        <v>229</v>
      </c>
      <c r="F1732" s="365"/>
      <c r="G1732" s="70">
        <f>G1733+G1737+G1735</f>
        <v>0</v>
      </c>
      <c r="H1732" s="70">
        <f t="shared" ref="H1732:I1732" si="442">H1733+H1737+H1735</f>
        <v>70000</v>
      </c>
      <c r="I1732" s="70">
        <f t="shared" si="442"/>
        <v>70000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1.75" hidden="1" customHeight="1" x14ac:dyDescent="0.2">
      <c r="A1733" s="16" t="s">
        <v>297</v>
      </c>
      <c r="B1733" s="14">
        <v>793</v>
      </c>
      <c r="C1733" s="15" t="s">
        <v>16</v>
      </c>
      <c r="D1733" s="15" t="s">
        <v>20</v>
      </c>
      <c r="E1733" s="15" t="s">
        <v>229</v>
      </c>
      <c r="F1733" s="365" t="s">
        <v>34</v>
      </c>
      <c r="G1733" s="70">
        <f>G1734</f>
        <v>0</v>
      </c>
      <c r="H1733" s="70">
        <f>H1734</f>
        <v>0</v>
      </c>
      <c r="I1733" s="70">
        <f>I1734</f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 x14ac:dyDescent="0.2">
      <c r="A1734" s="16" t="s">
        <v>35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365" t="s">
        <v>36</v>
      </c>
      <c r="G1734" s="70"/>
      <c r="H1734" s="70"/>
      <c r="I1734" s="70"/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 x14ac:dyDescent="0.2">
      <c r="A1735" s="16" t="s">
        <v>27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365" t="s">
        <v>28</v>
      </c>
      <c r="G1735" s="70">
        <f>G1736</f>
        <v>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 customHeight="1" x14ac:dyDescent="0.2">
      <c r="A1736" s="16" t="s">
        <v>6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365" t="s">
        <v>5</v>
      </c>
      <c r="G1736" s="70"/>
      <c r="H1736" s="70"/>
      <c r="I1736" s="70"/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.75" customHeight="1" x14ac:dyDescent="0.2">
      <c r="A1737" s="16" t="s">
        <v>60</v>
      </c>
      <c r="B1737" s="14">
        <v>793</v>
      </c>
      <c r="C1737" s="15" t="s">
        <v>16</v>
      </c>
      <c r="D1737" s="15" t="s">
        <v>20</v>
      </c>
      <c r="E1737" s="15" t="s">
        <v>229</v>
      </c>
      <c r="F1737" s="365" t="s">
        <v>61</v>
      </c>
      <c r="G1737" s="70">
        <f>G1738</f>
        <v>0</v>
      </c>
      <c r="H1737" s="70">
        <f t="shared" ref="H1737:I1737" si="443">H1738</f>
        <v>70000</v>
      </c>
      <c r="I1737" s="70">
        <f t="shared" si="443"/>
        <v>70000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19.5" customHeight="1" x14ac:dyDescent="0.2">
      <c r="A1738" s="16" t="s">
        <v>129</v>
      </c>
      <c r="B1738" s="14">
        <v>793</v>
      </c>
      <c r="C1738" s="15" t="s">
        <v>16</v>
      </c>
      <c r="D1738" s="15" t="s">
        <v>20</v>
      </c>
      <c r="E1738" s="15" t="s">
        <v>229</v>
      </c>
      <c r="F1738" s="365" t="s">
        <v>63</v>
      </c>
      <c r="G1738" s="70">
        <f>35000-35000</f>
        <v>0</v>
      </c>
      <c r="H1738" s="70">
        <v>70000</v>
      </c>
      <c r="I1738" s="70">
        <v>70000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16.5" customHeight="1" x14ac:dyDescent="0.2">
      <c r="A1739" s="16" t="s">
        <v>397</v>
      </c>
      <c r="B1739" s="14">
        <v>793</v>
      </c>
      <c r="C1739" s="15" t="s">
        <v>16</v>
      </c>
      <c r="D1739" s="15" t="s">
        <v>20</v>
      </c>
      <c r="E1739" s="15" t="s">
        <v>398</v>
      </c>
      <c r="F1739" s="15"/>
      <c r="G1739" s="327">
        <f>G1740</f>
        <v>33572.32</v>
      </c>
      <c r="H1739" s="327">
        <f t="shared" ref="H1739:I1739" si="444">H1740</f>
        <v>70000</v>
      </c>
      <c r="I1739" s="327">
        <f t="shared" si="444"/>
        <v>70000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5.5" customHeight="1" x14ac:dyDescent="0.2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398</v>
      </c>
      <c r="F1740" s="15" t="s">
        <v>34</v>
      </c>
      <c r="G1740" s="70">
        <f>G1741</f>
        <v>33572.32</v>
      </c>
      <c r="H1740" s="70">
        <f>H1741</f>
        <v>70000</v>
      </c>
      <c r="I1740" s="70">
        <f>I1741</f>
        <v>70000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5.5" customHeight="1" x14ac:dyDescent="0.2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398</v>
      </c>
      <c r="F1741" s="15" t="s">
        <v>36</v>
      </c>
      <c r="G1741" s="84">
        <f>70000+4290-40717.68</f>
        <v>33572.32</v>
      </c>
      <c r="H1741" s="70">
        <v>70000</v>
      </c>
      <c r="I1741" s="70">
        <v>70000</v>
      </c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s="46" customFormat="1" ht="66.75" hidden="1" customHeight="1" x14ac:dyDescent="0.2">
      <c r="A1742" s="298" t="s">
        <v>1012</v>
      </c>
      <c r="B1742" s="14">
        <v>793</v>
      </c>
      <c r="C1742" s="15" t="s">
        <v>16</v>
      </c>
      <c r="D1742" s="15" t="s">
        <v>20</v>
      </c>
      <c r="E1742" s="15" t="s">
        <v>1142</v>
      </c>
      <c r="F1742" s="15"/>
      <c r="G1742" s="84">
        <f t="shared" ref="G1742:I1742" si="445">G1743</f>
        <v>0</v>
      </c>
      <c r="H1742" s="70">
        <f t="shared" si="445"/>
        <v>0</v>
      </c>
      <c r="I1742" s="70">
        <f t="shared" si="445"/>
        <v>0</v>
      </c>
      <c r="J1742" s="158"/>
      <c r="K1742" s="58"/>
      <c r="L1742" s="58"/>
      <c r="M1742" s="58"/>
      <c r="N1742" s="58"/>
      <c r="O1742" s="58"/>
      <c r="P1742" s="58"/>
      <c r="Q1742" s="58"/>
      <c r="R1742" s="58"/>
    </row>
    <row r="1743" spans="1:18" s="46" customFormat="1" hidden="1" x14ac:dyDescent="0.2">
      <c r="A1743" s="16" t="s">
        <v>133</v>
      </c>
      <c r="B1743" s="14">
        <v>793</v>
      </c>
      <c r="C1743" s="15" t="s">
        <v>16</v>
      </c>
      <c r="D1743" s="15" t="s">
        <v>20</v>
      </c>
      <c r="E1743" s="15" t="s">
        <v>1142</v>
      </c>
      <c r="F1743" s="15" t="s">
        <v>134</v>
      </c>
      <c r="G1743" s="84">
        <f>G1744</f>
        <v>0</v>
      </c>
      <c r="H1743" s="70">
        <f>H1744</f>
        <v>0</v>
      </c>
      <c r="I1743" s="70">
        <f>I1744</f>
        <v>0</v>
      </c>
      <c r="J1743" s="158"/>
      <c r="K1743" s="58"/>
      <c r="L1743" s="58"/>
      <c r="M1743" s="58"/>
      <c r="N1743" s="58"/>
      <c r="O1743" s="58"/>
      <c r="P1743" s="58"/>
      <c r="Q1743" s="58"/>
      <c r="R1743" s="58"/>
    </row>
    <row r="1744" spans="1:18" s="46" customFormat="1" ht="25.5" hidden="1" x14ac:dyDescent="0.2">
      <c r="A1744" s="16" t="s">
        <v>135</v>
      </c>
      <c r="B1744" s="14">
        <v>793</v>
      </c>
      <c r="C1744" s="15" t="s">
        <v>16</v>
      </c>
      <c r="D1744" s="15" t="s">
        <v>20</v>
      </c>
      <c r="E1744" s="15" t="s">
        <v>1142</v>
      </c>
      <c r="F1744" s="15" t="s">
        <v>136</v>
      </c>
      <c r="G1744" s="84"/>
      <c r="H1744" s="70"/>
      <c r="I1744" s="70"/>
      <c r="J1744" s="158"/>
      <c r="K1744" s="58"/>
      <c r="L1744" s="58"/>
      <c r="M1744" s="58"/>
      <c r="N1744" s="58"/>
      <c r="O1744" s="58"/>
      <c r="P1744" s="58"/>
      <c r="Q1744" s="58"/>
      <c r="R1744" s="58"/>
    </row>
    <row r="1745" spans="1:18" ht="51.75" hidden="1" customHeight="1" x14ac:dyDescent="0.2">
      <c r="A1745" s="16"/>
      <c r="B1745" s="14"/>
      <c r="C1745" s="15"/>
      <c r="D1745" s="15"/>
      <c r="E1745" s="14"/>
      <c r="F1745" s="14"/>
      <c r="G1745" s="84"/>
      <c r="H1745" s="70"/>
      <c r="I1745" s="70"/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39" hidden="1" customHeight="1" x14ac:dyDescent="0.2">
      <c r="A1746" s="16" t="s">
        <v>1169</v>
      </c>
      <c r="B1746" s="14">
        <v>793</v>
      </c>
      <c r="C1746" s="15" t="s">
        <v>16</v>
      </c>
      <c r="D1746" s="15" t="s">
        <v>20</v>
      </c>
      <c r="E1746" s="14" t="s">
        <v>1168</v>
      </c>
      <c r="F1746" s="14"/>
      <c r="G1746" s="84">
        <f>G1747</f>
        <v>0</v>
      </c>
      <c r="H1746" s="70">
        <f t="shared" ref="H1746:I1746" si="446">H1747</f>
        <v>0</v>
      </c>
      <c r="I1746" s="70">
        <f t="shared" si="446"/>
        <v>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17.25" hidden="1" customHeight="1" x14ac:dyDescent="0.2">
      <c r="A1747" s="16" t="s">
        <v>60</v>
      </c>
      <c r="B1747" s="14">
        <v>793</v>
      </c>
      <c r="C1747" s="15" t="s">
        <v>16</v>
      </c>
      <c r="D1747" s="15" t="s">
        <v>20</v>
      </c>
      <c r="E1747" s="14" t="s">
        <v>1168</v>
      </c>
      <c r="F1747" s="14">
        <v>800</v>
      </c>
      <c r="G1747" s="84">
        <f>G1748</f>
        <v>0</v>
      </c>
      <c r="H1747" s="70">
        <f>H1748</f>
        <v>0</v>
      </c>
      <c r="I1747" s="70">
        <f>I1748</f>
        <v>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27.75" hidden="1" customHeight="1" x14ac:dyDescent="0.2">
      <c r="A1748" s="16" t="s">
        <v>162</v>
      </c>
      <c r="B1748" s="14">
        <v>793</v>
      </c>
      <c r="C1748" s="15" t="s">
        <v>16</v>
      </c>
      <c r="D1748" s="15" t="s">
        <v>20</v>
      </c>
      <c r="E1748" s="14" t="s">
        <v>1168</v>
      </c>
      <c r="F1748" s="14">
        <v>870</v>
      </c>
      <c r="G1748" s="84">
        <f>6000000+1000000-7000000</f>
        <v>0</v>
      </c>
      <c r="H1748" s="70">
        <v>0</v>
      </c>
      <c r="I1748" s="70"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25.5" customHeight="1" x14ac:dyDescent="0.2">
      <c r="A1749" s="16" t="s">
        <v>1354</v>
      </c>
      <c r="B1749" s="14">
        <v>793</v>
      </c>
      <c r="C1749" s="15" t="s">
        <v>16</v>
      </c>
      <c r="D1749" s="15" t="s">
        <v>20</v>
      </c>
      <c r="E1749" s="15" t="s">
        <v>1355</v>
      </c>
      <c r="F1749" s="15"/>
      <c r="G1749" s="84">
        <f>G1750+G1754+G1752</f>
        <v>0</v>
      </c>
      <c r="H1749" s="70">
        <f t="shared" ref="H1749:I1749" si="447">H1750+H1754+H1752</f>
        <v>1000000</v>
      </c>
      <c r="I1749" s="70">
        <f t="shared" si="447"/>
        <v>1000000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ht="21.75" hidden="1" customHeight="1" x14ac:dyDescent="0.2">
      <c r="A1750" s="16" t="s">
        <v>297</v>
      </c>
      <c r="B1750" s="14">
        <v>793</v>
      </c>
      <c r="C1750" s="15" t="s">
        <v>16</v>
      </c>
      <c r="D1750" s="15" t="s">
        <v>20</v>
      </c>
      <c r="E1750" s="15" t="s">
        <v>229</v>
      </c>
      <c r="F1750" s="15" t="s">
        <v>34</v>
      </c>
      <c r="G1750" s="84">
        <f>G1751</f>
        <v>0</v>
      </c>
      <c r="H1750" s="70">
        <f>H1751</f>
        <v>0</v>
      </c>
      <c r="I1750" s="70">
        <f>I1751</f>
        <v>0</v>
      </c>
      <c r="J1750" s="158"/>
      <c r="K1750" s="69"/>
      <c r="L1750" s="69"/>
      <c r="M1750" s="69"/>
      <c r="N1750" s="69"/>
      <c r="O1750" s="69"/>
      <c r="P1750" s="69"/>
      <c r="Q1750" s="69"/>
      <c r="R1750" s="69"/>
    </row>
    <row r="1751" spans="1:18" ht="25.5" hidden="1" customHeight="1" x14ac:dyDescent="0.2">
      <c r="A1751" s="16" t="s">
        <v>35</v>
      </c>
      <c r="B1751" s="14">
        <v>793</v>
      </c>
      <c r="C1751" s="15" t="s">
        <v>16</v>
      </c>
      <c r="D1751" s="15" t="s">
        <v>20</v>
      </c>
      <c r="E1751" s="15" t="s">
        <v>229</v>
      </c>
      <c r="F1751" s="15" t="s">
        <v>36</v>
      </c>
      <c r="G1751" s="84"/>
      <c r="H1751" s="70"/>
      <c r="I1751" s="70"/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25.5" hidden="1" customHeight="1" x14ac:dyDescent="0.2">
      <c r="A1752" s="16" t="s">
        <v>27</v>
      </c>
      <c r="B1752" s="14">
        <v>793</v>
      </c>
      <c r="C1752" s="15" t="s">
        <v>16</v>
      </c>
      <c r="D1752" s="15" t="s">
        <v>20</v>
      </c>
      <c r="E1752" s="15" t="s">
        <v>229</v>
      </c>
      <c r="F1752" s="15" t="s">
        <v>28</v>
      </c>
      <c r="G1752" s="84">
        <f>G1753</f>
        <v>0</v>
      </c>
      <c r="H1752" s="70"/>
      <c r="I1752" s="70"/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hidden="1" customHeight="1" x14ac:dyDescent="0.2">
      <c r="A1753" s="16" t="s">
        <v>6</v>
      </c>
      <c r="B1753" s="14">
        <v>793</v>
      </c>
      <c r="C1753" s="15" t="s">
        <v>16</v>
      </c>
      <c r="D1753" s="15" t="s">
        <v>20</v>
      </c>
      <c r="E1753" s="15" t="s">
        <v>229</v>
      </c>
      <c r="F1753" s="15" t="s">
        <v>5</v>
      </c>
      <c r="G1753" s="84"/>
      <c r="H1753" s="70"/>
      <c r="I1753" s="70"/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18.75" customHeight="1" x14ac:dyDescent="0.2">
      <c r="A1754" s="16" t="s">
        <v>60</v>
      </c>
      <c r="B1754" s="14">
        <v>793</v>
      </c>
      <c r="C1754" s="15" t="s">
        <v>16</v>
      </c>
      <c r="D1754" s="15" t="s">
        <v>20</v>
      </c>
      <c r="E1754" s="15" t="s">
        <v>1355</v>
      </c>
      <c r="F1754" s="15" t="s">
        <v>61</v>
      </c>
      <c r="G1754" s="84">
        <f>G1755</f>
        <v>0</v>
      </c>
      <c r="H1754" s="70">
        <f t="shared" ref="H1754:I1754" si="448">H1755</f>
        <v>1000000</v>
      </c>
      <c r="I1754" s="70">
        <f t="shared" si="448"/>
        <v>1000000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19.5" customHeight="1" x14ac:dyDescent="0.2">
      <c r="A1755" s="16" t="s">
        <v>162</v>
      </c>
      <c r="B1755" s="14">
        <v>793</v>
      </c>
      <c r="C1755" s="15" t="s">
        <v>16</v>
      </c>
      <c r="D1755" s="15" t="s">
        <v>20</v>
      </c>
      <c r="E1755" s="15" t="s">
        <v>1355</v>
      </c>
      <c r="F1755" s="15" t="s">
        <v>163</v>
      </c>
      <c r="G1755" s="84">
        <f>1000000-1000000</f>
        <v>0</v>
      </c>
      <c r="H1755" s="70">
        <v>1000000</v>
      </c>
      <c r="I1755" s="70">
        <v>1000000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25.5" customHeight="1" x14ac:dyDescent="0.2">
      <c r="A1756" s="16" t="s">
        <v>1357</v>
      </c>
      <c r="B1756" s="14">
        <v>793</v>
      </c>
      <c r="C1756" s="15" t="s">
        <v>16</v>
      </c>
      <c r="D1756" s="15" t="s">
        <v>20</v>
      </c>
      <c r="E1756" s="15" t="s">
        <v>1356</v>
      </c>
      <c r="F1756" s="15"/>
      <c r="G1756" s="84">
        <f>G1757+G1761+G1759</f>
        <v>0</v>
      </c>
      <c r="H1756" s="70">
        <f t="shared" ref="H1756:I1756" si="449">H1757+H1761+H1759</f>
        <v>1000000</v>
      </c>
      <c r="I1756" s="70">
        <f t="shared" si="449"/>
        <v>1000000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1.75" hidden="1" customHeight="1" x14ac:dyDescent="0.2">
      <c r="A1757" s="16" t="s">
        <v>297</v>
      </c>
      <c r="B1757" s="14">
        <v>793</v>
      </c>
      <c r="C1757" s="15" t="s">
        <v>16</v>
      </c>
      <c r="D1757" s="15" t="s">
        <v>20</v>
      </c>
      <c r="E1757" s="15" t="s">
        <v>229</v>
      </c>
      <c r="F1757" s="15" t="s">
        <v>34</v>
      </c>
      <c r="G1757" s="84">
        <f>G1758</f>
        <v>0</v>
      </c>
      <c r="H1757" s="70">
        <f>H1758</f>
        <v>0</v>
      </c>
      <c r="I1757" s="70">
        <f>I1758</f>
        <v>0</v>
      </c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5.5" hidden="1" customHeight="1" x14ac:dyDescent="0.2">
      <c r="A1758" s="16" t="s">
        <v>35</v>
      </c>
      <c r="B1758" s="14">
        <v>793</v>
      </c>
      <c r="C1758" s="15" t="s">
        <v>16</v>
      </c>
      <c r="D1758" s="15" t="s">
        <v>20</v>
      </c>
      <c r="E1758" s="15" t="s">
        <v>229</v>
      </c>
      <c r="F1758" s="15" t="s">
        <v>36</v>
      </c>
      <c r="G1758" s="84"/>
      <c r="H1758" s="70"/>
      <c r="I1758" s="70"/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25.5" hidden="1" customHeight="1" x14ac:dyDescent="0.2">
      <c r="A1759" s="16" t="s">
        <v>27</v>
      </c>
      <c r="B1759" s="14">
        <v>793</v>
      </c>
      <c r="C1759" s="15" t="s">
        <v>16</v>
      </c>
      <c r="D1759" s="15" t="s">
        <v>20</v>
      </c>
      <c r="E1759" s="15" t="s">
        <v>229</v>
      </c>
      <c r="F1759" s="15" t="s">
        <v>28</v>
      </c>
      <c r="G1759" s="84">
        <f>G1760</f>
        <v>0</v>
      </c>
      <c r="H1759" s="70"/>
      <c r="I1759" s="70"/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25.5" hidden="1" customHeight="1" x14ac:dyDescent="0.2">
      <c r="A1760" s="16" t="s">
        <v>6</v>
      </c>
      <c r="B1760" s="14">
        <v>793</v>
      </c>
      <c r="C1760" s="15" t="s">
        <v>16</v>
      </c>
      <c r="D1760" s="15" t="s">
        <v>20</v>
      </c>
      <c r="E1760" s="15" t="s">
        <v>229</v>
      </c>
      <c r="F1760" s="15" t="s">
        <v>5</v>
      </c>
      <c r="G1760" s="84"/>
      <c r="H1760" s="70"/>
      <c r="I1760" s="70"/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18.75" customHeight="1" x14ac:dyDescent="0.2">
      <c r="A1761" s="16" t="s">
        <v>60</v>
      </c>
      <c r="B1761" s="14">
        <v>793</v>
      </c>
      <c r="C1761" s="15" t="s">
        <v>16</v>
      </c>
      <c r="D1761" s="15" t="s">
        <v>20</v>
      </c>
      <c r="E1761" s="15" t="s">
        <v>1356</v>
      </c>
      <c r="F1761" s="15" t="s">
        <v>61</v>
      </c>
      <c r="G1761" s="84">
        <f>G1762</f>
        <v>0</v>
      </c>
      <c r="H1761" s="70">
        <f t="shared" ref="H1761:I1761" si="450">H1762</f>
        <v>1000000</v>
      </c>
      <c r="I1761" s="70">
        <f t="shared" si="450"/>
        <v>1000000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9.5" customHeight="1" x14ac:dyDescent="0.2">
      <c r="A1762" s="16" t="s">
        <v>162</v>
      </c>
      <c r="B1762" s="14">
        <v>793</v>
      </c>
      <c r="C1762" s="15" t="s">
        <v>16</v>
      </c>
      <c r="D1762" s="15" t="s">
        <v>20</v>
      </c>
      <c r="E1762" s="15" t="s">
        <v>1356</v>
      </c>
      <c r="F1762" s="15" t="s">
        <v>163</v>
      </c>
      <c r="G1762" s="84">
        <f>600000+81458.93-681458.93</f>
        <v>0</v>
      </c>
      <c r="H1762" s="70">
        <v>1000000</v>
      </c>
      <c r="I1762" s="70">
        <v>1000000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39.75" customHeight="1" x14ac:dyDescent="0.2">
      <c r="A1763" s="16" t="s">
        <v>1030</v>
      </c>
      <c r="B1763" s="14">
        <v>793</v>
      </c>
      <c r="C1763" s="15" t="s">
        <v>16</v>
      </c>
      <c r="D1763" s="15" t="s">
        <v>20</v>
      </c>
      <c r="E1763" s="15" t="s">
        <v>175</v>
      </c>
      <c r="F1763" s="15"/>
      <c r="G1763" s="84">
        <f>G1764+G1767+G1770</f>
        <v>55100</v>
      </c>
      <c r="H1763" s="70">
        <f t="shared" ref="H1763:I1763" si="451">H1764+H1767</f>
        <v>50000</v>
      </c>
      <c r="I1763" s="70">
        <f t="shared" si="451"/>
        <v>50000</v>
      </c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30.75" customHeight="1" x14ac:dyDescent="0.2">
      <c r="A1764" s="16" t="s">
        <v>586</v>
      </c>
      <c r="B1764" s="14">
        <v>793</v>
      </c>
      <c r="C1764" s="15" t="s">
        <v>16</v>
      </c>
      <c r="D1764" s="15" t="s">
        <v>20</v>
      </c>
      <c r="E1764" s="15" t="s">
        <v>664</v>
      </c>
      <c r="F1764" s="15"/>
      <c r="G1764" s="84">
        <f>G1765</f>
        <v>55100</v>
      </c>
      <c r="H1764" s="70">
        <f t="shared" ref="H1764:I1764" si="452">H1765</f>
        <v>50000</v>
      </c>
      <c r="I1764" s="70">
        <f t="shared" si="452"/>
        <v>50000</v>
      </c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9.5" customHeight="1" x14ac:dyDescent="0.2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664</v>
      </c>
      <c r="F1765" s="15" t="s">
        <v>34</v>
      </c>
      <c r="G1765" s="84">
        <f>G1766</f>
        <v>55100</v>
      </c>
      <c r="H1765" s="70">
        <f t="shared" ref="H1765:I1765" si="453">H1766</f>
        <v>50000</v>
      </c>
      <c r="I1765" s="70">
        <f t="shared" si="453"/>
        <v>50000</v>
      </c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25.5" customHeight="1" x14ac:dyDescent="0.2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664</v>
      </c>
      <c r="F1766" s="15" t="s">
        <v>36</v>
      </c>
      <c r="G1766" s="84">
        <v>55100</v>
      </c>
      <c r="H1766" s="70">
        <v>50000</v>
      </c>
      <c r="I1766" s="70">
        <v>50000</v>
      </c>
      <c r="J1766" s="158"/>
      <c r="K1766" s="69"/>
      <c r="L1766" s="69"/>
      <c r="M1766" s="69"/>
      <c r="N1766" s="69"/>
      <c r="O1766" s="69"/>
      <c r="P1766" s="69"/>
      <c r="Q1766" s="220"/>
      <c r="R1766" s="69"/>
    </row>
    <row r="1767" spans="1:18" ht="18" hidden="1" customHeight="1" x14ac:dyDescent="0.2">
      <c r="A1767" s="16" t="s">
        <v>584</v>
      </c>
      <c r="B1767" s="14">
        <v>793</v>
      </c>
      <c r="C1767" s="15" t="s">
        <v>16</v>
      </c>
      <c r="D1767" s="15" t="s">
        <v>20</v>
      </c>
      <c r="E1767" s="15" t="s">
        <v>583</v>
      </c>
      <c r="F1767" s="15"/>
      <c r="G1767" s="84">
        <f>G1768</f>
        <v>0</v>
      </c>
      <c r="H1767" s="70">
        <f t="shared" ref="H1767:I1768" si="454">H1768</f>
        <v>0</v>
      </c>
      <c r="I1767" s="70">
        <f t="shared" si="454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19.5" hidden="1" customHeight="1" x14ac:dyDescent="0.2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583</v>
      </c>
      <c r="F1768" s="15" t="s">
        <v>34</v>
      </c>
      <c r="G1768" s="84">
        <f>G1769</f>
        <v>0</v>
      </c>
      <c r="H1768" s="70">
        <f t="shared" si="454"/>
        <v>0</v>
      </c>
      <c r="I1768" s="70">
        <f t="shared" si="454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25.5" hidden="1" customHeight="1" x14ac:dyDescent="0.2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583</v>
      </c>
      <c r="F1769" s="15" t="s">
        <v>36</v>
      </c>
      <c r="G1769" s="84"/>
      <c r="H1769" s="70">
        <v>0</v>
      </c>
      <c r="I1769" s="70"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84.75" hidden="1" customHeight="1" x14ac:dyDescent="0.2">
      <c r="A1770" s="16"/>
      <c r="B1770" s="14"/>
      <c r="C1770" s="15"/>
      <c r="D1770" s="15"/>
      <c r="E1770" s="15"/>
      <c r="F1770" s="15"/>
      <c r="G1770" s="84"/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19.5" hidden="1" customHeight="1" x14ac:dyDescent="0.2">
      <c r="A1771" s="16"/>
      <c r="B1771" s="14"/>
      <c r="C1771" s="15"/>
      <c r="D1771" s="15"/>
      <c r="E1771" s="15"/>
      <c r="F1771" s="15"/>
      <c r="G1771" s="84"/>
      <c r="H1771" s="70"/>
      <c r="I1771" s="70"/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25.5" hidden="1" customHeight="1" x14ac:dyDescent="0.2">
      <c r="A1772" s="16"/>
      <c r="B1772" s="14"/>
      <c r="C1772" s="15"/>
      <c r="D1772" s="15"/>
      <c r="E1772" s="15"/>
      <c r="F1772" s="15"/>
      <c r="G1772" s="84"/>
      <c r="H1772" s="70"/>
      <c r="I1772" s="70"/>
      <c r="J1772" s="158"/>
      <c r="K1772" s="69"/>
      <c r="L1772" s="69"/>
      <c r="M1772" s="69"/>
      <c r="N1772" s="69"/>
      <c r="O1772" s="69"/>
      <c r="P1772" s="69"/>
      <c r="Q1772" s="220"/>
      <c r="R1772" s="69"/>
    </row>
    <row r="1773" spans="1:18" ht="47.25" customHeight="1" x14ac:dyDescent="0.2">
      <c r="A1773" s="16" t="s">
        <v>1019</v>
      </c>
      <c r="B1773" s="14">
        <v>793</v>
      </c>
      <c r="C1773" s="15" t="s">
        <v>16</v>
      </c>
      <c r="D1773" s="15" t="s">
        <v>20</v>
      </c>
      <c r="E1773" s="15" t="s">
        <v>230</v>
      </c>
      <c r="F1773" s="15"/>
      <c r="G1773" s="84">
        <f>G1783+G1795+G1798+G1786+G1801+G1774+G1777+G1791+G1780+G1804+G1792+G1811</f>
        <v>793135</v>
      </c>
      <c r="H1773" s="70">
        <f t="shared" ref="H1773:I1773" si="455">H1783+H1795+H1798+H1786+H1801+H1774+H1777+H1791+H1780+H1804</f>
        <v>100000</v>
      </c>
      <c r="I1773" s="70">
        <f t="shared" si="455"/>
        <v>100000</v>
      </c>
      <c r="J1773" s="158"/>
      <c r="K1773" s="69"/>
      <c r="L1773" s="69"/>
      <c r="M1773" s="69"/>
      <c r="N1773" s="220"/>
      <c r="O1773" s="69"/>
      <c r="P1773" s="69"/>
      <c r="Q1773" s="69"/>
      <c r="R1773" s="69"/>
    </row>
    <row r="1774" spans="1:18" s="18" customFormat="1" ht="63" hidden="1" customHeight="1" x14ac:dyDescent="0.2">
      <c r="A1774" s="80" t="s">
        <v>1085</v>
      </c>
      <c r="B1774" s="49">
        <v>793</v>
      </c>
      <c r="C1774" s="15" t="s">
        <v>16</v>
      </c>
      <c r="D1774" s="15" t="s">
        <v>20</v>
      </c>
      <c r="E1774" s="15" t="s">
        <v>1084</v>
      </c>
      <c r="F1774" s="15"/>
      <c r="G1774" s="84">
        <f>G1775</f>
        <v>0</v>
      </c>
      <c r="H1774" s="70">
        <f t="shared" ref="H1774:I1774" si="456">H1775</f>
        <v>0</v>
      </c>
      <c r="I1774" s="70">
        <f t="shared" si="456"/>
        <v>0</v>
      </c>
      <c r="J1774" s="158"/>
      <c r="K1774" s="165"/>
      <c r="L1774" s="165"/>
      <c r="M1774" s="165"/>
      <c r="N1774" s="165"/>
      <c r="O1774" s="165"/>
      <c r="P1774" s="165"/>
      <c r="Q1774" s="165"/>
      <c r="R1774" s="165"/>
    </row>
    <row r="1775" spans="1:18" ht="30.75" hidden="1" customHeight="1" x14ac:dyDescent="0.2">
      <c r="A1775" s="16" t="s">
        <v>33</v>
      </c>
      <c r="B1775" s="49">
        <v>793</v>
      </c>
      <c r="C1775" s="15" t="s">
        <v>16</v>
      </c>
      <c r="D1775" s="15" t="s">
        <v>20</v>
      </c>
      <c r="E1775" s="15" t="s">
        <v>1084</v>
      </c>
      <c r="F1775" s="15" t="s">
        <v>34</v>
      </c>
      <c r="G1775" s="84">
        <f t="shared" ref="G1775:I1775" si="457">G1776</f>
        <v>0</v>
      </c>
      <c r="H1775" s="70">
        <f t="shared" si="457"/>
        <v>0</v>
      </c>
      <c r="I1775" s="70">
        <f t="shared" si="457"/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s="18" customFormat="1" ht="34.5" hidden="1" customHeight="1" x14ac:dyDescent="0.2">
      <c r="A1776" s="16" t="s">
        <v>35</v>
      </c>
      <c r="B1776" s="49">
        <v>793</v>
      </c>
      <c r="C1776" s="15" t="s">
        <v>16</v>
      </c>
      <c r="D1776" s="15" t="s">
        <v>20</v>
      </c>
      <c r="E1776" s="15" t="s">
        <v>1084</v>
      </c>
      <c r="F1776" s="15" t="s">
        <v>36</v>
      </c>
      <c r="G1776" s="84"/>
      <c r="H1776" s="70"/>
      <c r="I1776" s="70"/>
      <c r="J1776" s="158">
        <f>G1776+G1779</f>
        <v>0</v>
      </c>
      <c r="K1776" s="165"/>
      <c r="L1776" s="165"/>
      <c r="M1776" s="165"/>
      <c r="N1776" s="165"/>
      <c r="O1776" s="165"/>
      <c r="P1776" s="165"/>
      <c r="Q1776" s="165"/>
      <c r="R1776" s="165"/>
    </row>
    <row r="1777" spans="1:18" s="18" customFormat="1" ht="88.5" hidden="1" customHeight="1" x14ac:dyDescent="0.2">
      <c r="A1777" s="80" t="s">
        <v>1087</v>
      </c>
      <c r="B1777" s="49">
        <v>793</v>
      </c>
      <c r="C1777" s="15" t="s">
        <v>16</v>
      </c>
      <c r="D1777" s="15" t="s">
        <v>20</v>
      </c>
      <c r="E1777" s="15" t="s">
        <v>1086</v>
      </c>
      <c r="F1777" s="15"/>
      <c r="G1777" s="84">
        <f>G1778</f>
        <v>0</v>
      </c>
      <c r="H1777" s="70">
        <f t="shared" ref="H1777:I1777" si="458">H1778</f>
        <v>0</v>
      </c>
      <c r="I1777" s="70">
        <f t="shared" si="458"/>
        <v>0</v>
      </c>
      <c r="J1777" s="158"/>
      <c r="K1777" s="165"/>
      <c r="L1777" s="165"/>
      <c r="M1777" s="165"/>
      <c r="N1777" s="165"/>
      <c r="O1777" s="165"/>
      <c r="P1777" s="165"/>
      <c r="Q1777" s="165"/>
      <c r="R1777" s="165"/>
    </row>
    <row r="1778" spans="1:18" ht="30.75" hidden="1" customHeight="1" x14ac:dyDescent="0.2">
      <c r="A1778" s="16" t="s">
        <v>33</v>
      </c>
      <c r="B1778" s="49">
        <v>793</v>
      </c>
      <c r="C1778" s="15" t="s">
        <v>16</v>
      </c>
      <c r="D1778" s="15" t="s">
        <v>20</v>
      </c>
      <c r="E1778" s="15" t="s">
        <v>1086</v>
      </c>
      <c r="F1778" s="15" t="s">
        <v>34</v>
      </c>
      <c r="G1778" s="84">
        <f t="shared" ref="G1778:I1778" si="459">G1779</f>
        <v>0</v>
      </c>
      <c r="H1778" s="70">
        <f t="shared" si="459"/>
        <v>0</v>
      </c>
      <c r="I1778" s="70">
        <f t="shared" si="459"/>
        <v>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18" s="18" customFormat="1" ht="34.5" hidden="1" customHeight="1" x14ac:dyDescent="0.2">
      <c r="A1779" s="16" t="s">
        <v>35</v>
      </c>
      <c r="B1779" s="49">
        <v>793</v>
      </c>
      <c r="C1779" s="15" t="s">
        <v>16</v>
      </c>
      <c r="D1779" s="15" t="s">
        <v>20</v>
      </c>
      <c r="E1779" s="15" t="s">
        <v>1086</v>
      </c>
      <c r="F1779" s="15" t="s">
        <v>36</v>
      </c>
      <c r="G1779" s="84"/>
      <c r="H1779" s="70"/>
      <c r="I1779" s="70"/>
      <c r="J1779" s="158"/>
      <c r="K1779" s="165"/>
      <c r="L1779" s="165"/>
      <c r="M1779" s="165"/>
      <c r="N1779" s="165"/>
      <c r="O1779" s="165"/>
      <c r="P1779" s="165"/>
      <c r="Q1779" s="165"/>
      <c r="R1779" s="165"/>
    </row>
    <row r="1780" spans="1:18" ht="84.75" hidden="1" customHeight="1" x14ac:dyDescent="0.2">
      <c r="A1780" s="101" t="s">
        <v>1293</v>
      </c>
      <c r="B1780" s="82" t="s">
        <v>746</v>
      </c>
      <c r="C1780" s="82" t="s">
        <v>16</v>
      </c>
      <c r="D1780" s="82" t="s">
        <v>20</v>
      </c>
      <c r="E1780" s="15" t="s">
        <v>1294</v>
      </c>
      <c r="F1780" s="15"/>
      <c r="G1780" s="83">
        <f>G1781</f>
        <v>0</v>
      </c>
      <c r="H1780" s="83">
        <f t="shared" ref="H1780:I1781" si="460">H1781</f>
        <v>0</v>
      </c>
      <c r="I1780" s="83">
        <f t="shared" si="460"/>
        <v>0</v>
      </c>
      <c r="J1780" s="159"/>
    </row>
    <row r="1781" spans="1:18" ht="27.75" hidden="1" customHeight="1" x14ac:dyDescent="0.2">
      <c r="A1781" s="16" t="s">
        <v>297</v>
      </c>
      <c r="B1781" s="82" t="s">
        <v>746</v>
      </c>
      <c r="C1781" s="82" t="s">
        <v>16</v>
      </c>
      <c r="D1781" s="82" t="s">
        <v>20</v>
      </c>
      <c r="E1781" s="15" t="s">
        <v>1294</v>
      </c>
      <c r="F1781" s="15" t="s">
        <v>34</v>
      </c>
      <c r="G1781" s="83">
        <f>G1782</f>
        <v>0</v>
      </c>
      <c r="H1781" s="83">
        <f t="shared" si="460"/>
        <v>0</v>
      </c>
      <c r="I1781" s="83">
        <f t="shared" si="460"/>
        <v>0</v>
      </c>
      <c r="J1781" s="159"/>
    </row>
    <row r="1782" spans="1:18" ht="31.5" hidden="1" customHeight="1" x14ac:dyDescent="0.2">
      <c r="A1782" s="16" t="s">
        <v>35</v>
      </c>
      <c r="B1782" s="82" t="s">
        <v>746</v>
      </c>
      <c r="C1782" s="82" t="s">
        <v>16</v>
      </c>
      <c r="D1782" s="82" t="s">
        <v>20</v>
      </c>
      <c r="E1782" s="15" t="s">
        <v>1294</v>
      </c>
      <c r="F1782" s="15" t="s">
        <v>36</v>
      </c>
      <c r="G1782" s="83"/>
      <c r="H1782" s="84"/>
      <c r="I1782" s="84"/>
      <c r="J1782" s="159"/>
    </row>
    <row r="1783" spans="1:18" ht="23.25" hidden="1" customHeight="1" x14ac:dyDescent="0.2">
      <c r="A1783" s="40" t="s">
        <v>857</v>
      </c>
      <c r="B1783" s="14">
        <v>793</v>
      </c>
      <c r="C1783" s="15" t="s">
        <v>16</v>
      </c>
      <c r="D1783" s="15" t="s">
        <v>20</v>
      </c>
      <c r="E1783" s="15" t="s">
        <v>357</v>
      </c>
      <c r="F1783" s="15"/>
      <c r="G1783" s="84">
        <f t="shared" ref="G1783:I1790" si="461">G1784</f>
        <v>0</v>
      </c>
      <c r="H1783" s="70">
        <f t="shared" si="461"/>
        <v>0</v>
      </c>
      <c r="I1783" s="70">
        <f t="shared" si="461"/>
        <v>0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34.5" hidden="1" customHeight="1" x14ac:dyDescent="0.2">
      <c r="A1784" s="16" t="s">
        <v>297</v>
      </c>
      <c r="B1784" s="14">
        <v>793</v>
      </c>
      <c r="C1784" s="15" t="s">
        <v>16</v>
      </c>
      <c r="D1784" s="15" t="s">
        <v>20</v>
      </c>
      <c r="E1784" s="15" t="s">
        <v>357</v>
      </c>
      <c r="F1784" s="15" t="s">
        <v>34</v>
      </c>
      <c r="G1784" s="84">
        <f t="shared" si="461"/>
        <v>0</v>
      </c>
      <c r="H1784" s="70">
        <f t="shared" si="461"/>
        <v>0</v>
      </c>
      <c r="I1784" s="70">
        <f t="shared" si="461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0.75" hidden="1" customHeight="1" x14ac:dyDescent="0.2">
      <c r="A1785" s="16" t="s">
        <v>35</v>
      </c>
      <c r="B1785" s="14">
        <v>793</v>
      </c>
      <c r="C1785" s="15" t="s">
        <v>16</v>
      </c>
      <c r="D1785" s="15" t="s">
        <v>20</v>
      </c>
      <c r="E1785" s="15" t="s">
        <v>357</v>
      </c>
      <c r="F1785" s="15" t="s">
        <v>36</v>
      </c>
      <c r="G1785" s="84"/>
      <c r="H1785" s="70"/>
      <c r="I1785" s="70"/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idden="1" x14ac:dyDescent="0.2">
      <c r="A1786" s="40" t="s">
        <v>849</v>
      </c>
      <c r="B1786" s="14">
        <v>793</v>
      </c>
      <c r="C1786" s="15" t="s">
        <v>16</v>
      </c>
      <c r="D1786" s="15" t="s">
        <v>20</v>
      </c>
      <c r="E1786" s="15" t="s">
        <v>848</v>
      </c>
      <c r="F1786" s="15"/>
      <c r="G1786" s="84">
        <f t="shared" si="461"/>
        <v>0</v>
      </c>
      <c r="H1786" s="70">
        <f t="shared" si="461"/>
        <v>0</v>
      </c>
      <c r="I1786" s="70">
        <f t="shared" si="461"/>
        <v>0</v>
      </c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34.5" hidden="1" customHeight="1" x14ac:dyDescent="0.2">
      <c r="A1787" s="16" t="s">
        <v>297</v>
      </c>
      <c r="B1787" s="14">
        <v>793</v>
      </c>
      <c r="C1787" s="15" t="s">
        <v>16</v>
      </c>
      <c r="D1787" s="15" t="s">
        <v>20</v>
      </c>
      <c r="E1787" s="15" t="s">
        <v>848</v>
      </c>
      <c r="F1787" s="15" t="s">
        <v>34</v>
      </c>
      <c r="G1787" s="84">
        <f t="shared" si="461"/>
        <v>0</v>
      </c>
      <c r="H1787" s="70">
        <f t="shared" si="461"/>
        <v>0</v>
      </c>
      <c r="I1787" s="70">
        <f t="shared" si="461"/>
        <v>0</v>
      </c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30.75" hidden="1" customHeight="1" x14ac:dyDescent="0.2">
      <c r="A1788" s="16" t="s">
        <v>35</v>
      </c>
      <c r="B1788" s="14">
        <v>793</v>
      </c>
      <c r="C1788" s="15" t="s">
        <v>16</v>
      </c>
      <c r="D1788" s="15" t="s">
        <v>20</v>
      </c>
      <c r="E1788" s="15" t="s">
        <v>848</v>
      </c>
      <c r="F1788" s="15" t="s">
        <v>36</v>
      </c>
      <c r="G1788" s="84"/>
      <c r="H1788" s="70"/>
      <c r="I1788" s="70"/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30.75" hidden="1" customHeight="1" x14ac:dyDescent="0.2">
      <c r="A1789" s="40" t="s">
        <v>1245</v>
      </c>
      <c r="B1789" s="14">
        <v>793</v>
      </c>
      <c r="C1789" s="15" t="s">
        <v>16</v>
      </c>
      <c r="D1789" s="15" t="s">
        <v>20</v>
      </c>
      <c r="E1789" s="15" t="s">
        <v>1244</v>
      </c>
      <c r="F1789" s="15"/>
      <c r="G1789" s="84">
        <f t="shared" si="461"/>
        <v>0</v>
      </c>
      <c r="H1789" s="70">
        <f t="shared" si="461"/>
        <v>0</v>
      </c>
      <c r="I1789" s="70">
        <f t="shared" si="461"/>
        <v>0</v>
      </c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42" hidden="1" customHeight="1" x14ac:dyDescent="0.2">
      <c r="A1790" s="16" t="s">
        <v>297</v>
      </c>
      <c r="B1790" s="14">
        <v>793</v>
      </c>
      <c r="C1790" s="15" t="s">
        <v>16</v>
      </c>
      <c r="D1790" s="15" t="s">
        <v>20</v>
      </c>
      <c r="E1790" s="15" t="s">
        <v>1244</v>
      </c>
      <c r="F1790" s="15" t="s">
        <v>34</v>
      </c>
      <c r="G1790" s="84">
        <f t="shared" si="461"/>
        <v>0</v>
      </c>
      <c r="H1790" s="70">
        <f t="shared" si="461"/>
        <v>0</v>
      </c>
      <c r="I1790" s="70">
        <f t="shared" si="461"/>
        <v>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 x14ac:dyDescent="0.2">
      <c r="A1791" s="16" t="s">
        <v>35</v>
      </c>
      <c r="B1791" s="14">
        <v>793</v>
      </c>
      <c r="C1791" s="15" t="s">
        <v>16</v>
      </c>
      <c r="D1791" s="15" t="s">
        <v>20</v>
      </c>
      <c r="E1791" s="15" t="s">
        <v>1244</v>
      </c>
      <c r="F1791" s="15" t="s">
        <v>36</v>
      </c>
      <c r="G1791" s="84"/>
      <c r="H1791" s="70"/>
      <c r="I1791" s="70"/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18" customHeight="1" x14ac:dyDescent="0.2">
      <c r="A1792" s="40" t="s">
        <v>849</v>
      </c>
      <c r="B1792" s="14">
        <v>793</v>
      </c>
      <c r="C1792" s="15" t="s">
        <v>16</v>
      </c>
      <c r="D1792" s="15" t="s">
        <v>20</v>
      </c>
      <c r="E1792" s="15" t="s">
        <v>848</v>
      </c>
      <c r="F1792" s="15"/>
      <c r="G1792" s="84">
        <f t="shared" ref="G1792:I1793" si="462">G1793</f>
        <v>335610</v>
      </c>
      <c r="H1792" s="70">
        <f t="shared" si="462"/>
        <v>0</v>
      </c>
      <c r="I1792" s="70">
        <f t="shared" si="462"/>
        <v>0</v>
      </c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ht="18" customHeight="1" x14ac:dyDescent="0.2">
      <c r="A1793" s="16" t="s">
        <v>297</v>
      </c>
      <c r="B1793" s="14">
        <v>793</v>
      </c>
      <c r="C1793" s="15" t="s">
        <v>16</v>
      </c>
      <c r="D1793" s="15" t="s">
        <v>20</v>
      </c>
      <c r="E1793" s="15" t="s">
        <v>848</v>
      </c>
      <c r="F1793" s="15" t="s">
        <v>34</v>
      </c>
      <c r="G1793" s="84">
        <f t="shared" si="462"/>
        <v>335610</v>
      </c>
      <c r="H1793" s="70">
        <f t="shared" si="462"/>
        <v>0</v>
      </c>
      <c r="I1793" s="70">
        <f t="shared" si="462"/>
        <v>0</v>
      </c>
      <c r="J1793" s="158"/>
      <c r="K1793" s="69"/>
      <c r="L1793" s="69"/>
      <c r="M1793" s="69"/>
      <c r="N1793" s="69"/>
      <c r="O1793" s="69"/>
      <c r="P1793" s="69"/>
      <c r="Q1793" s="69"/>
      <c r="R1793" s="69"/>
    </row>
    <row r="1794" spans="1:18" ht="30.75" customHeight="1" x14ac:dyDescent="0.2">
      <c r="A1794" s="16" t="s">
        <v>35</v>
      </c>
      <c r="B1794" s="14">
        <v>793</v>
      </c>
      <c r="C1794" s="15" t="s">
        <v>16</v>
      </c>
      <c r="D1794" s="15" t="s">
        <v>20</v>
      </c>
      <c r="E1794" s="15" t="s">
        <v>848</v>
      </c>
      <c r="F1794" s="15" t="s">
        <v>36</v>
      </c>
      <c r="G1794" s="84">
        <v>335610</v>
      </c>
      <c r="H1794" s="70"/>
      <c r="I1794" s="70"/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54.75" customHeight="1" x14ac:dyDescent="0.2">
      <c r="A1795" s="40" t="s">
        <v>18</v>
      </c>
      <c r="B1795" s="14">
        <v>793</v>
      </c>
      <c r="C1795" s="15" t="s">
        <v>16</v>
      </c>
      <c r="D1795" s="15" t="s">
        <v>20</v>
      </c>
      <c r="E1795" s="15" t="s">
        <v>17</v>
      </c>
      <c r="F1795" s="15"/>
      <c r="G1795" s="84">
        <f t="shared" ref="G1795:I1796" si="463">G1796</f>
        <v>75725</v>
      </c>
      <c r="H1795" s="70">
        <f t="shared" si="463"/>
        <v>65000</v>
      </c>
      <c r="I1795" s="70">
        <f t="shared" si="463"/>
        <v>65000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18" customHeight="1" x14ac:dyDescent="0.2">
      <c r="A1796" s="16" t="s">
        <v>297</v>
      </c>
      <c r="B1796" s="14">
        <v>793</v>
      </c>
      <c r="C1796" s="15" t="s">
        <v>16</v>
      </c>
      <c r="D1796" s="15" t="s">
        <v>20</v>
      </c>
      <c r="E1796" s="15" t="s">
        <v>17</v>
      </c>
      <c r="F1796" s="15" t="s">
        <v>34</v>
      </c>
      <c r="G1796" s="84">
        <f t="shared" si="463"/>
        <v>75725</v>
      </c>
      <c r="H1796" s="70">
        <f t="shared" si="463"/>
        <v>65000</v>
      </c>
      <c r="I1796" s="70">
        <f t="shared" si="463"/>
        <v>65000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 ht="30.75" customHeight="1" x14ac:dyDescent="0.2">
      <c r="A1797" s="16" t="s">
        <v>35</v>
      </c>
      <c r="B1797" s="14">
        <v>793</v>
      </c>
      <c r="C1797" s="15" t="s">
        <v>16</v>
      </c>
      <c r="D1797" s="15" t="s">
        <v>20</v>
      </c>
      <c r="E1797" s="15" t="s">
        <v>17</v>
      </c>
      <c r="F1797" s="15" t="s">
        <v>36</v>
      </c>
      <c r="G1797" s="84">
        <f>65000+10725</f>
        <v>75725</v>
      </c>
      <c r="H1797" s="70">
        <v>65000</v>
      </c>
      <c r="I1797" s="70">
        <v>65000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 x14ac:dyDescent="0.2">
      <c r="A1798" s="40" t="s">
        <v>733</v>
      </c>
      <c r="B1798" s="14">
        <v>793</v>
      </c>
      <c r="C1798" s="15" t="s">
        <v>16</v>
      </c>
      <c r="D1798" s="15" t="s">
        <v>20</v>
      </c>
      <c r="E1798" s="15" t="s">
        <v>732</v>
      </c>
      <c r="F1798" s="15"/>
      <c r="G1798" s="70">
        <f t="shared" ref="G1798:I1799" si="464">G1799</f>
        <v>0</v>
      </c>
      <c r="H1798" s="70">
        <f t="shared" si="464"/>
        <v>0</v>
      </c>
      <c r="I1798" s="70">
        <f t="shared" si="464"/>
        <v>0</v>
      </c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28.5" hidden="1" customHeight="1" x14ac:dyDescent="0.2">
      <c r="A1799" s="16" t="s">
        <v>297</v>
      </c>
      <c r="B1799" s="14">
        <v>793</v>
      </c>
      <c r="C1799" s="15" t="s">
        <v>16</v>
      </c>
      <c r="D1799" s="15" t="s">
        <v>20</v>
      </c>
      <c r="E1799" s="15" t="s">
        <v>732</v>
      </c>
      <c r="F1799" s="15" t="s">
        <v>34</v>
      </c>
      <c r="G1799" s="70">
        <f t="shared" si="464"/>
        <v>0</v>
      </c>
      <c r="H1799" s="70">
        <f t="shared" si="464"/>
        <v>0</v>
      </c>
      <c r="I1799" s="70">
        <f t="shared" si="464"/>
        <v>0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 x14ac:dyDescent="0.2">
      <c r="A1800" s="16" t="s">
        <v>35</v>
      </c>
      <c r="B1800" s="14">
        <v>793</v>
      </c>
      <c r="C1800" s="15" t="s">
        <v>16</v>
      </c>
      <c r="D1800" s="15" t="s">
        <v>20</v>
      </c>
      <c r="E1800" s="15" t="s">
        <v>732</v>
      </c>
      <c r="F1800" s="15" t="s">
        <v>36</v>
      </c>
      <c r="G1800" s="70"/>
      <c r="H1800" s="70"/>
      <c r="I1800" s="70"/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30.75" hidden="1" customHeight="1" x14ac:dyDescent="0.2">
      <c r="A1801" s="40" t="s">
        <v>733</v>
      </c>
      <c r="B1801" s="14">
        <v>793</v>
      </c>
      <c r="C1801" s="15" t="s">
        <v>16</v>
      </c>
      <c r="D1801" s="15" t="s">
        <v>20</v>
      </c>
      <c r="E1801" s="15" t="s">
        <v>732</v>
      </c>
      <c r="F1801" s="15"/>
      <c r="G1801" s="70">
        <f>G1802</f>
        <v>0</v>
      </c>
      <c r="H1801" s="70"/>
      <c r="I1801" s="70"/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 x14ac:dyDescent="0.2">
      <c r="A1802" s="16" t="s">
        <v>297</v>
      </c>
      <c r="B1802" s="14">
        <v>793</v>
      </c>
      <c r="C1802" s="15" t="s">
        <v>16</v>
      </c>
      <c r="D1802" s="15" t="s">
        <v>20</v>
      </c>
      <c r="E1802" s="15" t="s">
        <v>732</v>
      </c>
      <c r="F1802" s="15" t="s">
        <v>34</v>
      </c>
      <c r="G1802" s="70">
        <f>G1803</f>
        <v>0</v>
      </c>
      <c r="H1802" s="70"/>
      <c r="I1802" s="70"/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30.75" hidden="1" customHeight="1" x14ac:dyDescent="0.2">
      <c r="A1803" s="16" t="s">
        <v>35</v>
      </c>
      <c r="B1803" s="14">
        <v>793</v>
      </c>
      <c r="C1803" s="15" t="s">
        <v>16</v>
      </c>
      <c r="D1803" s="15" t="s">
        <v>20</v>
      </c>
      <c r="E1803" s="15" t="s">
        <v>732</v>
      </c>
      <c r="F1803" s="15" t="s">
        <v>36</v>
      </c>
      <c r="G1803" s="70"/>
      <c r="H1803" s="70"/>
      <c r="I1803" s="70"/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54.75" customHeight="1" x14ac:dyDescent="0.2">
      <c r="A1804" s="40" t="s">
        <v>1353</v>
      </c>
      <c r="B1804" s="14">
        <v>793</v>
      </c>
      <c r="C1804" s="15" t="s">
        <v>16</v>
      </c>
      <c r="D1804" s="15" t="s">
        <v>20</v>
      </c>
      <c r="E1804" s="15" t="s">
        <v>1352</v>
      </c>
      <c r="F1804" s="15"/>
      <c r="G1804" s="70">
        <f t="shared" ref="G1804:I1805" si="465">G1805</f>
        <v>35000</v>
      </c>
      <c r="H1804" s="70">
        <f t="shared" si="465"/>
        <v>35000</v>
      </c>
      <c r="I1804" s="70">
        <f t="shared" si="465"/>
        <v>35000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18" customHeight="1" x14ac:dyDescent="0.2">
      <c r="A1805" s="16" t="s">
        <v>297</v>
      </c>
      <c r="B1805" s="14">
        <v>793</v>
      </c>
      <c r="C1805" s="15" t="s">
        <v>16</v>
      </c>
      <c r="D1805" s="15" t="s">
        <v>20</v>
      </c>
      <c r="E1805" s="15" t="s">
        <v>1352</v>
      </c>
      <c r="F1805" s="15" t="s">
        <v>34</v>
      </c>
      <c r="G1805" s="70">
        <f t="shared" si="465"/>
        <v>35000</v>
      </c>
      <c r="H1805" s="70">
        <f t="shared" si="465"/>
        <v>35000</v>
      </c>
      <c r="I1805" s="70">
        <f t="shared" si="465"/>
        <v>35000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30.75" customHeight="1" x14ac:dyDescent="0.2">
      <c r="A1806" s="16" t="s">
        <v>35</v>
      </c>
      <c r="B1806" s="14">
        <v>793</v>
      </c>
      <c r="C1806" s="15" t="s">
        <v>16</v>
      </c>
      <c r="D1806" s="15" t="s">
        <v>20</v>
      </c>
      <c r="E1806" s="15" t="s">
        <v>1352</v>
      </c>
      <c r="F1806" s="15" t="s">
        <v>36</v>
      </c>
      <c r="G1806" s="70">
        <v>35000</v>
      </c>
      <c r="H1806" s="70">
        <v>35000</v>
      </c>
      <c r="I1806" s="70">
        <v>35000</v>
      </c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30.75" hidden="1" customHeight="1" x14ac:dyDescent="0.2">
      <c r="A1807" s="125" t="s">
        <v>1145</v>
      </c>
      <c r="B1807" s="14">
        <v>793</v>
      </c>
      <c r="C1807" s="15" t="s">
        <v>16</v>
      </c>
      <c r="D1807" s="15" t="s">
        <v>20</v>
      </c>
      <c r="E1807" s="82" t="s">
        <v>216</v>
      </c>
      <c r="F1807" s="15"/>
      <c r="G1807" s="70">
        <f>G1808</f>
        <v>0</v>
      </c>
      <c r="H1807" s="70">
        <v>0</v>
      </c>
      <c r="I1807" s="70">
        <v>0</v>
      </c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30.75" hidden="1" customHeight="1" x14ac:dyDescent="0.2">
      <c r="A1808" s="125" t="s">
        <v>1145</v>
      </c>
      <c r="B1808" s="14">
        <v>793</v>
      </c>
      <c r="C1808" s="15" t="s">
        <v>16</v>
      </c>
      <c r="D1808" s="15" t="s">
        <v>20</v>
      </c>
      <c r="E1808" s="82" t="s">
        <v>254</v>
      </c>
      <c r="F1808" s="15"/>
      <c r="G1808" s="70">
        <f>G1809</f>
        <v>0</v>
      </c>
      <c r="H1808" s="70">
        <v>0</v>
      </c>
      <c r="I1808" s="70">
        <v>0</v>
      </c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18" s="3" customFormat="1" ht="25.5" hidden="1" x14ac:dyDescent="0.2">
      <c r="A1809" s="16" t="s">
        <v>297</v>
      </c>
      <c r="B1809" s="14">
        <v>793</v>
      </c>
      <c r="C1809" s="15" t="s">
        <v>16</v>
      </c>
      <c r="D1809" s="15" t="s">
        <v>20</v>
      </c>
      <c r="E1809" s="82" t="s">
        <v>254</v>
      </c>
      <c r="F1809" s="82" t="s">
        <v>34</v>
      </c>
      <c r="G1809" s="70">
        <f t="shared" ref="G1809:I1809" si="466">G1810</f>
        <v>0</v>
      </c>
      <c r="H1809" s="84">
        <f t="shared" si="466"/>
        <v>0</v>
      </c>
      <c r="I1809" s="84">
        <f t="shared" si="466"/>
        <v>0</v>
      </c>
      <c r="J1809" s="159"/>
      <c r="K1809" s="179"/>
      <c r="L1809" s="179"/>
      <c r="M1809" s="179"/>
      <c r="N1809" s="179"/>
      <c r="O1809" s="179"/>
      <c r="P1809" s="179"/>
      <c r="Q1809" s="179"/>
      <c r="R1809" s="179"/>
    </row>
    <row r="1810" spans="1:18" s="3" customFormat="1" ht="25.5" hidden="1" x14ac:dyDescent="0.2">
      <c r="A1810" s="16" t="s">
        <v>35</v>
      </c>
      <c r="B1810" s="14">
        <v>793</v>
      </c>
      <c r="C1810" s="15" t="s">
        <v>16</v>
      </c>
      <c r="D1810" s="15" t="s">
        <v>20</v>
      </c>
      <c r="E1810" s="82" t="s">
        <v>254</v>
      </c>
      <c r="F1810" s="82" t="s">
        <v>36</v>
      </c>
      <c r="G1810" s="70"/>
      <c r="H1810" s="84"/>
      <c r="I1810" s="84"/>
      <c r="J1810" s="159"/>
      <c r="K1810" s="179"/>
      <c r="L1810" s="179"/>
      <c r="M1810" s="179"/>
      <c r="N1810" s="179"/>
      <c r="O1810" s="179"/>
      <c r="P1810" s="179"/>
      <c r="Q1810" s="179"/>
      <c r="R1810" s="179"/>
    </row>
    <row r="1811" spans="1:18" s="3" customFormat="1" ht="63.75" x14ac:dyDescent="0.2">
      <c r="A1811" s="16" t="s">
        <v>1599</v>
      </c>
      <c r="B1811" s="14">
        <v>793</v>
      </c>
      <c r="C1811" s="15" t="s">
        <v>16</v>
      </c>
      <c r="D1811" s="15" t="s">
        <v>20</v>
      </c>
      <c r="E1811" s="15" t="s">
        <v>1600</v>
      </c>
      <c r="F1811" s="82"/>
      <c r="G1811" s="70">
        <f>G1812</f>
        <v>346800</v>
      </c>
      <c r="H1811" s="84"/>
      <c r="I1811" s="84"/>
      <c r="J1811" s="159"/>
      <c r="K1811" s="179"/>
      <c r="L1811" s="179"/>
      <c r="M1811" s="179"/>
      <c r="N1811" s="179"/>
      <c r="O1811" s="179"/>
      <c r="P1811" s="179"/>
      <c r="Q1811" s="179"/>
      <c r="R1811" s="179"/>
    </row>
    <row r="1812" spans="1:18" s="3" customFormat="1" ht="20.45" customHeight="1" x14ac:dyDescent="0.2">
      <c r="A1812" s="16" t="s">
        <v>297</v>
      </c>
      <c r="B1812" s="14">
        <v>793</v>
      </c>
      <c r="C1812" s="15" t="s">
        <v>16</v>
      </c>
      <c r="D1812" s="15" t="s">
        <v>20</v>
      </c>
      <c r="E1812" s="15" t="s">
        <v>1600</v>
      </c>
      <c r="F1812" s="82" t="s">
        <v>34</v>
      </c>
      <c r="G1812" s="70">
        <f>G1813</f>
        <v>346800</v>
      </c>
      <c r="H1812" s="84"/>
      <c r="I1812" s="84"/>
      <c r="J1812" s="159"/>
      <c r="K1812" s="179"/>
      <c r="L1812" s="179"/>
      <c r="M1812" s="179"/>
      <c r="N1812" s="179"/>
      <c r="O1812" s="179"/>
      <c r="P1812" s="179"/>
      <c r="Q1812" s="179"/>
      <c r="R1812" s="179"/>
    </row>
    <row r="1813" spans="1:18" s="3" customFormat="1" ht="36" customHeight="1" x14ac:dyDescent="0.2">
      <c r="A1813" s="16" t="s">
        <v>35</v>
      </c>
      <c r="B1813" s="14">
        <v>793</v>
      </c>
      <c r="C1813" s="15" t="s">
        <v>16</v>
      </c>
      <c r="D1813" s="15" t="s">
        <v>20</v>
      </c>
      <c r="E1813" s="15" t="s">
        <v>1600</v>
      </c>
      <c r="F1813" s="82" t="s">
        <v>36</v>
      </c>
      <c r="G1813" s="70">
        <v>346800</v>
      </c>
      <c r="H1813" s="84"/>
      <c r="I1813" s="84"/>
      <c r="J1813" s="159"/>
      <c r="K1813" s="179"/>
      <c r="L1813" s="179"/>
      <c r="M1813" s="179"/>
      <c r="N1813" s="179"/>
      <c r="O1813" s="179"/>
      <c r="P1813" s="179"/>
      <c r="Q1813" s="179"/>
      <c r="R1813" s="179"/>
    </row>
    <row r="1814" spans="1:18" ht="25.5" customHeight="1" x14ac:dyDescent="0.2">
      <c r="A1814" s="16" t="s">
        <v>304</v>
      </c>
      <c r="B1814" s="14">
        <v>793</v>
      </c>
      <c r="C1814" s="15" t="s">
        <v>16</v>
      </c>
      <c r="D1814" s="15" t="s">
        <v>20</v>
      </c>
      <c r="E1814" s="15" t="s">
        <v>231</v>
      </c>
      <c r="F1814" s="15"/>
      <c r="G1814" s="70">
        <f>G1815</f>
        <v>31169743.91</v>
      </c>
      <c r="H1814" s="70">
        <f t="shared" ref="H1814:I1814" si="467">H1815</f>
        <v>28925029</v>
      </c>
      <c r="I1814" s="70">
        <f t="shared" si="467"/>
        <v>28925029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ht="25.5" customHeight="1" x14ac:dyDescent="0.2">
      <c r="A1815" s="16" t="s">
        <v>47</v>
      </c>
      <c r="B1815" s="14">
        <v>793</v>
      </c>
      <c r="C1815" s="15" t="s">
        <v>16</v>
      </c>
      <c r="D1815" s="15" t="s">
        <v>20</v>
      </c>
      <c r="E1815" s="15" t="s">
        <v>268</v>
      </c>
      <c r="F1815" s="15"/>
      <c r="G1815" s="70">
        <f>G1816+G1818+G1822+G1820</f>
        <v>31169743.91</v>
      </c>
      <c r="H1815" s="70">
        <f>H1816+H1818+H1822+H1820</f>
        <v>28925029</v>
      </c>
      <c r="I1815" s="70">
        <f>I1816+I1818+I1822+I1820</f>
        <v>28925029</v>
      </c>
      <c r="J1815" s="158"/>
      <c r="K1815" s="69"/>
      <c r="L1815" s="69"/>
      <c r="M1815" s="69"/>
      <c r="N1815" s="69"/>
      <c r="O1815" s="69"/>
      <c r="P1815" s="302"/>
      <c r="Q1815" s="220"/>
      <c r="R1815" s="69"/>
    </row>
    <row r="1816" spans="1:18" ht="51" x14ac:dyDescent="0.2">
      <c r="A1816" s="16" t="s">
        <v>294</v>
      </c>
      <c r="B1816" s="14">
        <v>793</v>
      </c>
      <c r="C1816" s="15" t="s">
        <v>16</v>
      </c>
      <c r="D1816" s="15" t="s">
        <v>20</v>
      </c>
      <c r="E1816" s="15" t="s">
        <v>268</v>
      </c>
      <c r="F1816" s="15" t="s">
        <v>55</v>
      </c>
      <c r="G1816" s="70">
        <f>G1817</f>
        <v>16338855</v>
      </c>
      <c r="H1816" s="70">
        <f t="shared" ref="H1816:I1816" si="468">H1817</f>
        <v>16338855</v>
      </c>
      <c r="I1816" s="70">
        <f t="shared" si="468"/>
        <v>16338855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x14ac:dyDescent="0.2">
      <c r="A1817" s="16" t="s">
        <v>300</v>
      </c>
      <c r="B1817" s="14">
        <v>793</v>
      </c>
      <c r="C1817" s="15" t="s">
        <v>16</v>
      </c>
      <c r="D1817" s="15" t="s">
        <v>20</v>
      </c>
      <c r="E1817" s="15" t="s">
        <v>268</v>
      </c>
      <c r="F1817" s="15" t="s">
        <v>299</v>
      </c>
      <c r="G1817" s="70">
        <v>16338855</v>
      </c>
      <c r="H1817" s="70">
        <v>16338855</v>
      </c>
      <c r="I1817" s="70">
        <v>16338855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17.25" customHeight="1" x14ac:dyDescent="0.2">
      <c r="A1818" s="16" t="s">
        <v>297</v>
      </c>
      <c r="B1818" s="14">
        <v>793</v>
      </c>
      <c r="C1818" s="15" t="s">
        <v>16</v>
      </c>
      <c r="D1818" s="15" t="s">
        <v>20</v>
      </c>
      <c r="E1818" s="15" t="s">
        <v>268</v>
      </c>
      <c r="F1818" s="15" t="s">
        <v>34</v>
      </c>
      <c r="G1818" s="70">
        <f>G1819</f>
        <v>14640888.91</v>
      </c>
      <c r="H1818" s="70">
        <f>H1819</f>
        <v>12396174</v>
      </c>
      <c r="I1818" s="70">
        <f>I1819</f>
        <v>12396174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24" customHeight="1" x14ac:dyDescent="0.2">
      <c r="A1819" s="16" t="s">
        <v>35</v>
      </c>
      <c r="B1819" s="14">
        <v>793</v>
      </c>
      <c r="C1819" s="15" t="s">
        <v>16</v>
      </c>
      <c r="D1819" s="15" t="s">
        <v>20</v>
      </c>
      <c r="E1819" s="15" t="s">
        <v>268</v>
      </c>
      <c r="F1819" s="15" t="s">
        <v>36</v>
      </c>
      <c r="G1819" s="84">
        <f>12396174+150338.9+2094376.01</f>
        <v>14640888.91</v>
      </c>
      <c r="H1819" s="70">
        <v>12396174</v>
      </c>
      <c r="I1819" s="70">
        <v>12396174</v>
      </c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24" hidden="1" customHeight="1" x14ac:dyDescent="0.2">
      <c r="A1820" s="16" t="s">
        <v>133</v>
      </c>
      <c r="B1820" s="14">
        <v>793</v>
      </c>
      <c r="C1820" s="15" t="s">
        <v>16</v>
      </c>
      <c r="D1820" s="15" t="s">
        <v>20</v>
      </c>
      <c r="E1820" s="15" t="s">
        <v>268</v>
      </c>
      <c r="F1820" s="15" t="s">
        <v>134</v>
      </c>
      <c r="G1820" s="70">
        <f>G1821</f>
        <v>0</v>
      </c>
      <c r="H1820" s="70">
        <f>H1821</f>
        <v>0</v>
      </c>
      <c r="I1820" s="70">
        <f>I1821</f>
        <v>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24" hidden="1" customHeight="1" x14ac:dyDescent="0.2">
      <c r="A1821" s="16" t="s">
        <v>135</v>
      </c>
      <c r="B1821" s="14">
        <v>793</v>
      </c>
      <c r="C1821" s="15" t="s">
        <v>16</v>
      </c>
      <c r="D1821" s="15" t="s">
        <v>20</v>
      </c>
      <c r="E1821" s="15" t="s">
        <v>268</v>
      </c>
      <c r="F1821" s="15" t="s">
        <v>136</v>
      </c>
      <c r="G1821" s="70"/>
      <c r="H1821" s="70"/>
      <c r="I1821" s="70"/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18.75" customHeight="1" x14ac:dyDescent="0.2">
      <c r="A1822" s="16" t="s">
        <v>60</v>
      </c>
      <c r="B1822" s="14">
        <v>793</v>
      </c>
      <c r="C1822" s="15" t="s">
        <v>16</v>
      </c>
      <c r="D1822" s="15" t="s">
        <v>20</v>
      </c>
      <c r="E1822" s="15" t="s">
        <v>268</v>
      </c>
      <c r="F1822" s="15" t="s">
        <v>61</v>
      </c>
      <c r="G1822" s="70">
        <f>G1824+G1823+G1823</f>
        <v>190000</v>
      </c>
      <c r="H1822" s="70">
        <f>H1824+H1823</f>
        <v>190000</v>
      </c>
      <c r="I1822" s="70">
        <f>I1824+I1823</f>
        <v>190000</v>
      </c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24" hidden="1" customHeight="1" x14ac:dyDescent="0.2">
      <c r="A1823" s="16" t="s">
        <v>302</v>
      </c>
      <c r="B1823" s="14">
        <v>793</v>
      </c>
      <c r="C1823" s="15" t="s">
        <v>16</v>
      </c>
      <c r="D1823" s="15" t="s">
        <v>20</v>
      </c>
      <c r="E1823" s="15" t="s">
        <v>268</v>
      </c>
      <c r="F1823" s="15" t="s">
        <v>301</v>
      </c>
      <c r="G1823" s="70"/>
      <c r="H1823" s="70"/>
      <c r="I1823" s="70"/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7.25" customHeight="1" x14ac:dyDescent="0.2">
      <c r="A1824" s="16" t="s">
        <v>129</v>
      </c>
      <c r="B1824" s="14">
        <v>793</v>
      </c>
      <c r="C1824" s="15" t="s">
        <v>16</v>
      </c>
      <c r="D1824" s="15" t="s">
        <v>20</v>
      </c>
      <c r="E1824" s="15" t="s">
        <v>268</v>
      </c>
      <c r="F1824" s="15" t="s">
        <v>63</v>
      </c>
      <c r="G1824" s="70">
        <v>190000</v>
      </c>
      <c r="H1824" s="70">
        <v>190000</v>
      </c>
      <c r="I1824" s="70">
        <v>190000</v>
      </c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18" ht="17.25" customHeight="1" x14ac:dyDescent="0.2">
      <c r="A1825" s="16" t="s">
        <v>151</v>
      </c>
      <c r="B1825" s="14">
        <v>793</v>
      </c>
      <c r="C1825" s="15" t="s">
        <v>16</v>
      </c>
      <c r="D1825" s="15" t="s">
        <v>20</v>
      </c>
      <c r="E1825" s="15" t="s">
        <v>216</v>
      </c>
      <c r="F1825" s="15"/>
      <c r="G1825" s="70">
        <f>G1826</f>
        <v>151000</v>
      </c>
      <c r="H1825" s="70"/>
      <c r="I1825" s="70"/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18" ht="17.25" customHeight="1" x14ac:dyDescent="0.2">
      <c r="A1826" s="16" t="s">
        <v>151</v>
      </c>
      <c r="B1826" s="14">
        <v>793</v>
      </c>
      <c r="C1826" s="15" t="s">
        <v>16</v>
      </c>
      <c r="D1826" s="15" t="s">
        <v>20</v>
      </c>
      <c r="E1826" s="15" t="s">
        <v>254</v>
      </c>
      <c r="F1826" s="15"/>
      <c r="G1826" s="70">
        <f>G1827</f>
        <v>151000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18" ht="19.899999999999999" customHeight="1" x14ac:dyDescent="0.2">
      <c r="A1827" s="16" t="s">
        <v>297</v>
      </c>
      <c r="B1827" s="14">
        <v>793</v>
      </c>
      <c r="C1827" s="15" t="s">
        <v>16</v>
      </c>
      <c r="D1827" s="15" t="s">
        <v>20</v>
      </c>
      <c r="E1827" s="15" t="s">
        <v>254</v>
      </c>
      <c r="F1827" s="15" t="s">
        <v>34</v>
      </c>
      <c r="G1827" s="70">
        <f>G1828</f>
        <v>151000</v>
      </c>
      <c r="H1827" s="70"/>
      <c r="I1827" s="70"/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18" ht="32.450000000000003" customHeight="1" x14ac:dyDescent="0.2">
      <c r="A1828" s="16" t="s">
        <v>35</v>
      </c>
      <c r="B1828" s="14">
        <v>793</v>
      </c>
      <c r="C1828" s="15" t="s">
        <v>16</v>
      </c>
      <c r="D1828" s="15" t="s">
        <v>20</v>
      </c>
      <c r="E1828" s="15" t="s">
        <v>254</v>
      </c>
      <c r="F1828" s="15" t="s">
        <v>36</v>
      </c>
      <c r="G1828" s="70">
        <v>151000</v>
      </c>
      <c r="H1828" s="70"/>
      <c r="I1828" s="70"/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18" ht="25.5" hidden="1" customHeight="1" x14ac:dyDescent="0.2">
      <c r="A1829" s="16" t="s">
        <v>146</v>
      </c>
      <c r="B1829" s="14">
        <v>793</v>
      </c>
      <c r="C1829" s="15" t="s">
        <v>16</v>
      </c>
      <c r="D1829" s="15" t="s">
        <v>20</v>
      </c>
      <c r="E1829" s="15" t="s">
        <v>192</v>
      </c>
      <c r="F1829" s="15"/>
      <c r="G1829" s="70">
        <f>G1830+G1839+G1842</f>
        <v>0</v>
      </c>
      <c r="H1829" s="70">
        <f t="shared" ref="H1829:I1829" si="469">H1830+H1839+H1842</f>
        <v>0</v>
      </c>
      <c r="I1829" s="70">
        <f t="shared" si="469"/>
        <v>0</v>
      </c>
      <c r="J1829" s="158"/>
      <c r="K1829" s="69"/>
      <c r="L1829" s="69"/>
      <c r="M1829" s="69"/>
      <c r="N1829" s="69"/>
      <c r="O1829" s="69"/>
      <c r="P1829" s="69"/>
      <c r="Q1829" s="69"/>
      <c r="R1829" s="69"/>
    </row>
    <row r="1830" spans="1:18" ht="30.75" hidden="1" customHeight="1" x14ac:dyDescent="0.2">
      <c r="A1830" s="16" t="s">
        <v>610</v>
      </c>
      <c r="B1830" s="14">
        <v>793</v>
      </c>
      <c r="C1830" s="15" t="s">
        <v>16</v>
      </c>
      <c r="D1830" s="15" t="s">
        <v>20</v>
      </c>
      <c r="E1830" s="15" t="s">
        <v>609</v>
      </c>
      <c r="F1830" s="15"/>
      <c r="G1830" s="70">
        <f t="shared" ref="G1830:I1831" si="470">G1831</f>
        <v>0</v>
      </c>
      <c r="H1830" s="70">
        <f t="shared" si="470"/>
        <v>0</v>
      </c>
      <c r="I1830" s="70">
        <f t="shared" si="470"/>
        <v>0</v>
      </c>
      <c r="J1830" s="158"/>
      <c r="K1830" s="69"/>
      <c r="L1830" s="69"/>
      <c r="M1830" s="69"/>
      <c r="N1830" s="69"/>
      <c r="O1830" s="69"/>
      <c r="P1830" s="69"/>
      <c r="Q1830" s="69"/>
      <c r="R1830" s="69"/>
    </row>
    <row r="1831" spans="1:18" ht="19.5" hidden="1" customHeight="1" x14ac:dyDescent="0.2">
      <c r="A1831" s="16" t="s">
        <v>60</v>
      </c>
      <c r="B1831" s="14">
        <v>793</v>
      </c>
      <c r="C1831" s="15" t="s">
        <v>16</v>
      </c>
      <c r="D1831" s="15" t="s">
        <v>20</v>
      </c>
      <c r="E1831" s="15" t="s">
        <v>609</v>
      </c>
      <c r="F1831" s="15" t="s">
        <v>61</v>
      </c>
      <c r="G1831" s="70">
        <f>G1832</f>
        <v>0</v>
      </c>
      <c r="H1831" s="70">
        <f t="shared" si="470"/>
        <v>0</v>
      </c>
      <c r="I1831" s="70">
        <f t="shared" si="470"/>
        <v>0</v>
      </c>
      <c r="J1831" s="158"/>
      <c r="K1831" s="69"/>
      <c r="L1831" s="69"/>
      <c r="M1831" s="69"/>
      <c r="N1831" s="69"/>
      <c r="O1831" s="69"/>
      <c r="P1831" s="69"/>
      <c r="Q1831" s="69"/>
      <c r="R1831" s="69"/>
    </row>
    <row r="1832" spans="1:18" ht="18.75" hidden="1" customHeight="1" x14ac:dyDescent="0.2">
      <c r="A1832" s="16" t="s">
        <v>302</v>
      </c>
      <c r="B1832" s="14">
        <v>793</v>
      </c>
      <c r="C1832" s="15" t="s">
        <v>16</v>
      </c>
      <c r="D1832" s="15" t="s">
        <v>20</v>
      </c>
      <c r="E1832" s="15" t="s">
        <v>609</v>
      </c>
      <c r="F1832" s="15" t="s">
        <v>163</v>
      </c>
      <c r="G1832" s="70"/>
      <c r="H1832" s="70"/>
      <c r="I1832" s="70"/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18" ht="30.75" hidden="1" customHeight="1" x14ac:dyDescent="0.2">
      <c r="A1833" s="16" t="s">
        <v>362</v>
      </c>
      <c r="B1833" s="14">
        <v>793</v>
      </c>
      <c r="C1833" s="15" t="s">
        <v>16</v>
      </c>
      <c r="D1833" s="15" t="s">
        <v>20</v>
      </c>
      <c r="E1833" s="15" t="s">
        <v>361</v>
      </c>
      <c r="F1833" s="15"/>
      <c r="G1833" s="70">
        <f t="shared" ref="G1833:I1834" si="471">G1834</f>
        <v>0</v>
      </c>
      <c r="H1833" s="70">
        <f t="shared" si="471"/>
        <v>0</v>
      </c>
      <c r="I1833" s="70">
        <f t="shared" si="471"/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18" ht="19.5" hidden="1" customHeight="1" x14ac:dyDescent="0.2">
      <c r="A1834" s="16" t="s">
        <v>60</v>
      </c>
      <c r="B1834" s="14">
        <v>793</v>
      </c>
      <c r="C1834" s="15" t="s">
        <v>16</v>
      </c>
      <c r="D1834" s="15" t="s">
        <v>20</v>
      </c>
      <c r="E1834" s="15" t="s">
        <v>361</v>
      </c>
      <c r="F1834" s="15" t="s">
        <v>61</v>
      </c>
      <c r="G1834" s="70">
        <f>G1835</f>
        <v>0</v>
      </c>
      <c r="H1834" s="70">
        <f t="shared" si="471"/>
        <v>0</v>
      </c>
      <c r="I1834" s="70">
        <f t="shared" si="471"/>
        <v>0</v>
      </c>
      <c r="J1834" s="158"/>
      <c r="K1834" s="69"/>
      <c r="L1834" s="69"/>
      <c r="M1834" s="69"/>
      <c r="N1834" s="69"/>
      <c r="O1834" s="69"/>
      <c r="P1834" s="69"/>
      <c r="Q1834" s="69"/>
      <c r="R1834" s="69"/>
    </row>
    <row r="1835" spans="1:18" ht="18.75" hidden="1" customHeight="1" x14ac:dyDescent="0.2">
      <c r="A1835" s="16" t="s">
        <v>302</v>
      </c>
      <c r="B1835" s="14">
        <v>793</v>
      </c>
      <c r="C1835" s="15" t="s">
        <v>16</v>
      </c>
      <c r="D1835" s="15" t="s">
        <v>20</v>
      </c>
      <c r="E1835" s="15" t="s">
        <v>361</v>
      </c>
      <c r="F1835" s="15" t="s">
        <v>301</v>
      </c>
      <c r="G1835" s="70"/>
      <c r="H1835" s="70">
        <v>0</v>
      </c>
      <c r="I1835" s="70">
        <v>0</v>
      </c>
      <c r="J1835" s="158"/>
      <c r="K1835" s="69"/>
      <c r="L1835" s="69"/>
      <c r="M1835" s="69"/>
      <c r="N1835" s="69"/>
      <c r="O1835" s="69"/>
      <c r="P1835" s="69"/>
      <c r="Q1835" s="69"/>
      <c r="R1835" s="69"/>
    </row>
    <row r="1836" spans="1:18" ht="54" hidden="1" customHeight="1" x14ac:dyDescent="0.2">
      <c r="A1836" s="16" t="s">
        <v>565</v>
      </c>
      <c r="B1836" s="14">
        <v>793</v>
      </c>
      <c r="C1836" s="15" t="s">
        <v>16</v>
      </c>
      <c r="D1836" s="15" t="s">
        <v>20</v>
      </c>
      <c r="E1836" s="15" t="s">
        <v>566</v>
      </c>
      <c r="F1836" s="15"/>
      <c r="G1836" s="70">
        <f>G1837</f>
        <v>0</v>
      </c>
      <c r="H1836" s="70">
        <v>0</v>
      </c>
      <c r="I1836" s="70">
        <v>0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18" ht="18.75" hidden="1" customHeight="1" x14ac:dyDescent="0.2">
      <c r="A1837" s="16" t="s">
        <v>297</v>
      </c>
      <c r="B1837" s="14">
        <v>793</v>
      </c>
      <c r="C1837" s="15" t="s">
        <v>16</v>
      </c>
      <c r="D1837" s="15" t="s">
        <v>20</v>
      </c>
      <c r="E1837" s="15" t="s">
        <v>566</v>
      </c>
      <c r="F1837" s="15" t="s">
        <v>34</v>
      </c>
      <c r="G1837" s="70">
        <f>G1838</f>
        <v>0</v>
      </c>
      <c r="H1837" s="70">
        <v>0</v>
      </c>
      <c r="I1837" s="70">
        <v>0</v>
      </c>
      <c r="J1837" s="158"/>
      <c r="K1837" s="69"/>
      <c r="L1837" s="69"/>
      <c r="M1837" s="69"/>
      <c r="N1837" s="69"/>
      <c r="O1837" s="69"/>
      <c r="P1837" s="69"/>
      <c r="Q1837" s="69"/>
      <c r="R1837" s="69"/>
    </row>
    <row r="1838" spans="1:18" ht="35.25" hidden="1" customHeight="1" x14ac:dyDescent="0.2">
      <c r="A1838" s="16" t="s">
        <v>35</v>
      </c>
      <c r="B1838" s="14">
        <v>793</v>
      </c>
      <c r="C1838" s="15" t="s">
        <v>16</v>
      </c>
      <c r="D1838" s="15" t="s">
        <v>20</v>
      </c>
      <c r="E1838" s="15" t="s">
        <v>566</v>
      </c>
      <c r="F1838" s="15" t="s">
        <v>36</v>
      </c>
      <c r="G1838" s="70"/>
      <c r="H1838" s="70">
        <v>0</v>
      </c>
      <c r="I1838" s="70">
        <v>0</v>
      </c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18" ht="31.5" hidden="1" customHeight="1" x14ac:dyDescent="0.2">
      <c r="A1839" s="16" t="s">
        <v>387</v>
      </c>
      <c r="B1839" s="14">
        <v>793</v>
      </c>
      <c r="C1839" s="15" t="s">
        <v>16</v>
      </c>
      <c r="D1839" s="15" t="s">
        <v>20</v>
      </c>
      <c r="E1839" s="15" t="s">
        <v>386</v>
      </c>
      <c r="F1839" s="15"/>
      <c r="G1839" s="70">
        <f>G1840</f>
        <v>0</v>
      </c>
      <c r="H1839" s="70">
        <f t="shared" ref="H1839:I1839" si="472">H1840</f>
        <v>0</v>
      </c>
      <c r="I1839" s="70">
        <f t="shared" si="472"/>
        <v>0</v>
      </c>
      <c r="J1839" s="158"/>
      <c r="K1839" s="69"/>
      <c r="L1839" s="69"/>
      <c r="M1839" s="69"/>
      <c r="N1839" s="69"/>
      <c r="O1839" s="69"/>
      <c r="P1839" s="69"/>
      <c r="Q1839" s="69"/>
      <c r="R1839" s="69"/>
    </row>
    <row r="1840" spans="1:18" ht="18.75" hidden="1" customHeight="1" x14ac:dyDescent="0.2">
      <c r="A1840" s="16" t="s">
        <v>60</v>
      </c>
      <c r="B1840" s="14">
        <v>793</v>
      </c>
      <c r="C1840" s="15" t="s">
        <v>16</v>
      </c>
      <c r="D1840" s="15" t="s">
        <v>20</v>
      </c>
      <c r="E1840" s="15" t="s">
        <v>386</v>
      </c>
      <c r="F1840" s="15" t="s">
        <v>61</v>
      </c>
      <c r="G1840" s="70">
        <f>G1841</f>
        <v>0</v>
      </c>
      <c r="H1840" s="70">
        <f>H1841</f>
        <v>0</v>
      </c>
      <c r="I1840" s="70">
        <f>I1841</f>
        <v>0</v>
      </c>
      <c r="J1840" s="158"/>
      <c r="K1840" s="69"/>
      <c r="L1840" s="69"/>
      <c r="M1840" s="69"/>
      <c r="N1840" s="69"/>
      <c r="O1840" s="69"/>
      <c r="P1840" s="69"/>
      <c r="Q1840" s="69"/>
      <c r="R1840" s="69"/>
    </row>
    <row r="1841" spans="1:20" ht="18.75" hidden="1" customHeight="1" x14ac:dyDescent="0.2">
      <c r="A1841" s="16" t="s">
        <v>129</v>
      </c>
      <c r="B1841" s="14">
        <v>793</v>
      </c>
      <c r="C1841" s="15" t="s">
        <v>16</v>
      </c>
      <c r="D1841" s="15" t="s">
        <v>20</v>
      </c>
      <c r="E1841" s="15" t="s">
        <v>386</v>
      </c>
      <c r="F1841" s="15" t="s">
        <v>63</v>
      </c>
      <c r="G1841" s="70"/>
      <c r="H1841" s="70"/>
      <c r="I1841" s="70"/>
      <c r="J1841" s="158"/>
      <c r="K1841" s="69"/>
      <c r="L1841" s="69"/>
      <c r="M1841" s="69"/>
      <c r="N1841" s="69"/>
      <c r="O1841" s="69"/>
      <c r="P1841" s="69"/>
      <c r="Q1841" s="69"/>
      <c r="R1841" s="69"/>
    </row>
    <row r="1842" spans="1:20" ht="28.5" hidden="1" customHeight="1" x14ac:dyDescent="0.2">
      <c r="A1842" s="16" t="s">
        <v>741</v>
      </c>
      <c r="B1842" s="14">
        <v>793</v>
      </c>
      <c r="C1842" s="15" t="s">
        <v>16</v>
      </c>
      <c r="D1842" s="15" t="s">
        <v>20</v>
      </c>
      <c r="E1842" s="15" t="s">
        <v>740</v>
      </c>
      <c r="F1842" s="15"/>
      <c r="G1842" s="70">
        <f>G1843</f>
        <v>0</v>
      </c>
      <c r="H1842" s="70">
        <f t="shared" ref="H1842:I1842" si="473">H1843</f>
        <v>0</v>
      </c>
      <c r="I1842" s="70">
        <f t="shared" si="473"/>
        <v>0</v>
      </c>
      <c r="J1842" s="158"/>
      <c r="K1842" s="69"/>
      <c r="L1842" s="69"/>
      <c r="M1842" s="69"/>
      <c r="N1842" s="69"/>
      <c r="O1842" s="69"/>
      <c r="P1842" s="69"/>
      <c r="Q1842" s="69"/>
      <c r="R1842" s="69"/>
    </row>
    <row r="1843" spans="1:20" ht="18.75" hidden="1" customHeight="1" x14ac:dyDescent="0.2">
      <c r="A1843" s="16" t="s">
        <v>60</v>
      </c>
      <c r="B1843" s="14">
        <v>793</v>
      </c>
      <c r="C1843" s="15" t="s">
        <v>16</v>
      </c>
      <c r="D1843" s="15" t="s">
        <v>20</v>
      </c>
      <c r="E1843" s="15" t="s">
        <v>740</v>
      </c>
      <c r="F1843" s="15" t="s">
        <v>61</v>
      </c>
      <c r="G1843" s="70">
        <f>G1844</f>
        <v>0</v>
      </c>
      <c r="H1843" s="70">
        <f>H1844</f>
        <v>0</v>
      </c>
      <c r="I1843" s="70">
        <f>I1844</f>
        <v>0</v>
      </c>
      <c r="J1843" s="158"/>
      <c r="K1843" s="69"/>
      <c r="L1843" s="69"/>
      <c r="M1843" s="69"/>
      <c r="N1843" s="69"/>
      <c r="O1843" s="69"/>
      <c r="P1843" s="69"/>
      <c r="Q1843" s="69"/>
      <c r="R1843" s="69"/>
    </row>
    <row r="1844" spans="1:20" ht="18.75" hidden="1" customHeight="1" x14ac:dyDescent="0.2">
      <c r="A1844" s="16" t="s">
        <v>129</v>
      </c>
      <c r="B1844" s="14">
        <v>793</v>
      </c>
      <c r="C1844" s="15" t="s">
        <v>16</v>
      </c>
      <c r="D1844" s="15" t="s">
        <v>20</v>
      </c>
      <c r="E1844" s="15" t="s">
        <v>740</v>
      </c>
      <c r="F1844" s="15" t="s">
        <v>63</v>
      </c>
      <c r="G1844" s="70"/>
      <c r="H1844" s="70"/>
      <c r="I1844" s="70"/>
      <c r="J1844" s="158"/>
      <c r="K1844" s="69"/>
      <c r="L1844" s="69"/>
      <c r="M1844" s="69"/>
      <c r="N1844" s="69"/>
      <c r="O1844" s="69"/>
      <c r="P1844" s="69"/>
      <c r="Q1844" s="69"/>
      <c r="R1844" s="69"/>
    </row>
    <row r="1845" spans="1:20" s="28" customFormat="1" ht="24.75" hidden="1" customHeight="1" x14ac:dyDescent="0.2">
      <c r="A1845" s="37" t="s">
        <v>151</v>
      </c>
      <c r="B1845" s="14">
        <v>793</v>
      </c>
      <c r="C1845" s="15" t="s">
        <v>16</v>
      </c>
      <c r="D1845" s="15" t="s">
        <v>20</v>
      </c>
      <c r="E1845" s="15" t="s">
        <v>216</v>
      </c>
      <c r="F1845" s="39"/>
      <c r="G1845" s="70">
        <f t="shared" ref="G1845:I1847" si="474">G1846</f>
        <v>0</v>
      </c>
      <c r="H1845" s="70">
        <f t="shared" si="474"/>
        <v>0</v>
      </c>
      <c r="I1845" s="70">
        <f t="shared" si="474"/>
        <v>0</v>
      </c>
      <c r="J1845" s="158"/>
      <c r="K1845" s="287"/>
      <c r="L1845" s="287"/>
      <c r="M1845" s="287"/>
      <c r="N1845" s="287"/>
      <c r="O1845" s="287"/>
      <c r="P1845" s="287"/>
      <c r="Q1845" s="287"/>
      <c r="R1845" s="287"/>
    </row>
    <row r="1846" spans="1:20" ht="25.5" hidden="1" x14ac:dyDescent="0.2">
      <c r="A1846" s="37" t="s">
        <v>151</v>
      </c>
      <c r="B1846" s="14">
        <v>793</v>
      </c>
      <c r="C1846" s="15" t="s">
        <v>16</v>
      </c>
      <c r="D1846" s="15" t="s">
        <v>20</v>
      </c>
      <c r="E1846" s="15" t="s">
        <v>254</v>
      </c>
      <c r="F1846" s="14"/>
      <c r="G1846" s="70">
        <f t="shared" si="474"/>
        <v>0</v>
      </c>
      <c r="H1846" s="70">
        <f t="shared" si="474"/>
        <v>0</v>
      </c>
      <c r="I1846" s="70">
        <f t="shared" si="474"/>
        <v>0</v>
      </c>
      <c r="J1846" s="158"/>
      <c r="K1846" s="69"/>
      <c r="L1846" s="69"/>
      <c r="M1846" s="69"/>
      <c r="N1846" s="69"/>
      <c r="O1846" s="69"/>
      <c r="P1846" s="69"/>
      <c r="Q1846" s="69"/>
      <c r="R1846" s="69"/>
    </row>
    <row r="1847" spans="1:20" hidden="1" x14ac:dyDescent="0.2">
      <c r="A1847" s="16" t="s">
        <v>140</v>
      </c>
      <c r="B1847" s="14">
        <v>793</v>
      </c>
      <c r="C1847" s="15" t="s">
        <v>16</v>
      </c>
      <c r="D1847" s="15" t="s">
        <v>20</v>
      </c>
      <c r="E1847" s="15" t="s">
        <v>254</v>
      </c>
      <c r="F1847" s="15" t="s">
        <v>141</v>
      </c>
      <c r="G1847" s="70">
        <f t="shared" si="474"/>
        <v>0</v>
      </c>
      <c r="H1847" s="70">
        <f t="shared" si="474"/>
        <v>0</v>
      </c>
      <c r="I1847" s="70">
        <f t="shared" si="474"/>
        <v>0</v>
      </c>
      <c r="J1847" s="158"/>
      <c r="K1847" s="69"/>
      <c r="L1847" s="69"/>
      <c r="M1847" s="69"/>
      <c r="N1847" s="69"/>
      <c r="O1847" s="69"/>
      <c r="P1847" s="69"/>
      <c r="Q1847" s="69"/>
      <c r="R1847" s="69"/>
    </row>
    <row r="1848" spans="1:20" hidden="1" x14ac:dyDescent="0.2">
      <c r="A1848" s="16" t="s">
        <v>160</v>
      </c>
      <c r="B1848" s="14">
        <v>793</v>
      </c>
      <c r="C1848" s="15" t="s">
        <v>16</v>
      </c>
      <c r="D1848" s="15" t="s">
        <v>20</v>
      </c>
      <c r="E1848" s="15" t="s">
        <v>254</v>
      </c>
      <c r="F1848" s="15" t="s">
        <v>161</v>
      </c>
      <c r="G1848" s="70"/>
      <c r="H1848" s="70"/>
      <c r="I1848" s="70"/>
      <c r="J1848" s="158"/>
      <c r="K1848" s="69"/>
      <c r="L1848" s="69"/>
      <c r="M1848" s="69"/>
      <c r="N1848" s="69"/>
      <c r="O1848" s="69"/>
      <c r="P1848" s="69"/>
      <c r="Q1848" s="69"/>
      <c r="R1848" s="69"/>
    </row>
    <row r="1849" spans="1:20" s="134" customFormat="1" ht="26.25" hidden="1" customHeight="1" x14ac:dyDescent="0.2">
      <c r="A1849" s="80" t="s">
        <v>146</v>
      </c>
      <c r="B1849" s="133">
        <v>793</v>
      </c>
      <c r="C1849" s="82" t="s">
        <v>16</v>
      </c>
      <c r="D1849" s="82" t="s">
        <v>20</v>
      </c>
      <c r="E1849" s="131" t="s">
        <v>192</v>
      </c>
      <c r="F1849" s="82"/>
      <c r="G1849" s="84">
        <f>G1854+G1863+G1869+G1874</f>
        <v>0</v>
      </c>
      <c r="H1849" s="84">
        <f>H1874</f>
        <v>0</v>
      </c>
      <c r="I1849" s="84">
        <f>I1874</f>
        <v>0</v>
      </c>
      <c r="J1849" s="136">
        <v>1487719</v>
      </c>
      <c r="N1849" s="136"/>
      <c r="P1849" s="136"/>
      <c r="Q1849" s="136"/>
      <c r="R1849" s="136"/>
      <c r="S1849" s="136"/>
      <c r="T1849" s="136"/>
    </row>
    <row r="1850" spans="1:20" s="113" customFormat="1" ht="51.75" hidden="1" customHeight="1" x14ac:dyDescent="0.2">
      <c r="A1850" s="80" t="s">
        <v>565</v>
      </c>
      <c r="B1850" s="133">
        <v>793</v>
      </c>
      <c r="C1850" s="82" t="s">
        <v>16</v>
      </c>
      <c r="D1850" s="82" t="s">
        <v>20</v>
      </c>
      <c r="E1850" s="82" t="s">
        <v>566</v>
      </c>
      <c r="F1850" s="82"/>
      <c r="G1850" s="84">
        <f t="shared" ref="G1850:I1851" si="475">G1851</f>
        <v>0</v>
      </c>
      <c r="H1850" s="84">
        <f t="shared" si="475"/>
        <v>0</v>
      </c>
      <c r="I1850" s="84">
        <f t="shared" si="475"/>
        <v>0</v>
      </c>
      <c r="J1850" s="112"/>
      <c r="P1850" s="112"/>
      <c r="Q1850" s="112"/>
      <c r="R1850" s="112"/>
      <c r="S1850" s="112"/>
      <c r="T1850" s="112"/>
    </row>
    <row r="1851" spans="1:20" s="113" customFormat="1" ht="26.25" hidden="1" customHeight="1" x14ac:dyDescent="0.2">
      <c r="A1851" s="80" t="s">
        <v>297</v>
      </c>
      <c r="B1851" s="133">
        <v>793</v>
      </c>
      <c r="C1851" s="82" t="s">
        <v>16</v>
      </c>
      <c r="D1851" s="82" t="s">
        <v>20</v>
      </c>
      <c r="E1851" s="82" t="s">
        <v>566</v>
      </c>
      <c r="F1851" s="82" t="s">
        <v>34</v>
      </c>
      <c r="G1851" s="84">
        <f t="shared" si="475"/>
        <v>0</v>
      </c>
      <c r="H1851" s="84">
        <f t="shared" si="475"/>
        <v>0</v>
      </c>
      <c r="I1851" s="84">
        <f t="shared" si="475"/>
        <v>0</v>
      </c>
      <c r="J1851" s="112"/>
      <c r="P1851" s="112"/>
      <c r="Q1851" s="112"/>
      <c r="R1851" s="112"/>
      <c r="S1851" s="112"/>
      <c r="T1851" s="112"/>
    </row>
    <row r="1852" spans="1:20" s="113" customFormat="1" ht="26.25" hidden="1" customHeight="1" x14ac:dyDescent="0.2">
      <c r="A1852" s="80" t="s">
        <v>35</v>
      </c>
      <c r="B1852" s="133">
        <v>793</v>
      </c>
      <c r="C1852" s="82" t="s">
        <v>16</v>
      </c>
      <c r="D1852" s="82" t="s">
        <v>20</v>
      </c>
      <c r="E1852" s="82" t="s">
        <v>566</v>
      </c>
      <c r="F1852" s="82" t="s">
        <v>36</v>
      </c>
      <c r="G1852" s="84">
        <f>'прил 4'!G1466</f>
        <v>0</v>
      </c>
      <c r="H1852" s="84"/>
      <c r="I1852" s="84"/>
      <c r="J1852" s="112"/>
      <c r="P1852" s="112"/>
      <c r="Q1852" s="112"/>
      <c r="R1852" s="112"/>
      <c r="S1852" s="112"/>
      <c r="T1852" s="112"/>
    </row>
    <row r="1853" spans="1:20" s="113" customFormat="1" ht="26.25" hidden="1" customHeight="1" x14ac:dyDescent="0.2">
      <c r="A1853" s="80"/>
      <c r="B1853" s="133"/>
      <c r="C1853" s="82"/>
      <c r="D1853" s="82"/>
      <c r="E1853" s="82"/>
      <c r="F1853" s="82"/>
      <c r="G1853" s="84"/>
      <c r="H1853" s="84"/>
      <c r="I1853" s="84"/>
      <c r="J1853" s="112"/>
      <c r="P1853" s="112"/>
      <c r="Q1853" s="112"/>
      <c r="R1853" s="112"/>
      <c r="S1853" s="112"/>
      <c r="T1853" s="112"/>
    </row>
    <row r="1854" spans="1:20" s="87" customFormat="1" ht="20.25" hidden="1" customHeight="1" x14ac:dyDescent="0.2">
      <c r="A1854" s="80" t="s">
        <v>305</v>
      </c>
      <c r="B1854" s="133">
        <v>793</v>
      </c>
      <c r="C1854" s="82" t="s">
        <v>16</v>
      </c>
      <c r="D1854" s="82" t="s">
        <v>20</v>
      </c>
      <c r="E1854" s="82" t="s">
        <v>193</v>
      </c>
      <c r="F1854" s="82"/>
      <c r="G1854" s="84">
        <f>G1857+G1859</f>
        <v>0</v>
      </c>
      <c r="H1854" s="84">
        <f>H1859+H1905</f>
        <v>0</v>
      </c>
      <c r="I1854" s="84">
        <f>I1859+I1905</f>
        <v>0</v>
      </c>
      <c r="J1854" s="114"/>
      <c r="N1854" s="114"/>
      <c r="P1854" s="114"/>
      <c r="Q1854" s="114"/>
      <c r="R1854" s="114"/>
      <c r="S1854" s="114"/>
      <c r="T1854" s="114"/>
    </row>
    <row r="1855" spans="1:20" s="87" customFormat="1" ht="29.25" hidden="1" customHeight="1" x14ac:dyDescent="0.2">
      <c r="A1855" s="16" t="s">
        <v>297</v>
      </c>
      <c r="B1855" s="82" t="s">
        <v>89</v>
      </c>
      <c r="C1855" s="82" t="s">
        <v>23</v>
      </c>
      <c r="D1855" s="82" t="s">
        <v>25</v>
      </c>
      <c r="E1855" s="82" t="s">
        <v>193</v>
      </c>
      <c r="F1855" s="82" t="s">
        <v>34</v>
      </c>
      <c r="G1855" s="84">
        <f>G1856</f>
        <v>0</v>
      </c>
      <c r="H1855" s="84"/>
      <c r="I1855" s="84"/>
      <c r="J1855" s="114"/>
      <c r="P1855" s="114"/>
      <c r="Q1855" s="114"/>
      <c r="R1855" s="114"/>
      <c r="S1855" s="114"/>
      <c r="T1855" s="114"/>
    </row>
    <row r="1856" spans="1:20" s="87" customFormat="1" ht="36.75" hidden="1" customHeight="1" x14ac:dyDescent="0.2">
      <c r="A1856" s="16" t="s">
        <v>35</v>
      </c>
      <c r="B1856" s="82" t="s">
        <v>89</v>
      </c>
      <c r="C1856" s="82" t="s">
        <v>23</v>
      </c>
      <c r="D1856" s="82" t="s">
        <v>25</v>
      </c>
      <c r="E1856" s="82" t="s">
        <v>193</v>
      </c>
      <c r="F1856" s="82" t="s">
        <v>36</v>
      </c>
      <c r="G1856" s="84">
        <f>'прил 4'!G3300</f>
        <v>0</v>
      </c>
      <c r="H1856" s="84"/>
      <c r="I1856" s="84"/>
      <c r="J1856" s="114"/>
      <c r="P1856" s="114"/>
      <c r="Q1856" s="114"/>
      <c r="R1856" s="114"/>
      <c r="S1856" s="114"/>
      <c r="T1856" s="114"/>
    </row>
    <row r="1857" spans="1:20" ht="17.25" hidden="1" customHeight="1" x14ac:dyDescent="0.2">
      <c r="A1857" s="16" t="s">
        <v>297</v>
      </c>
      <c r="B1857" s="14">
        <v>793</v>
      </c>
      <c r="C1857" s="15" t="s">
        <v>16</v>
      </c>
      <c r="D1857" s="15" t="s">
        <v>20</v>
      </c>
      <c r="E1857" s="82" t="s">
        <v>193</v>
      </c>
      <c r="F1857" s="15" t="s">
        <v>34</v>
      </c>
      <c r="G1857" s="70">
        <f>G1858</f>
        <v>0</v>
      </c>
      <c r="H1857" s="70">
        <f>H1858</f>
        <v>0</v>
      </c>
      <c r="I1857" s="70">
        <f>I1858</f>
        <v>0</v>
      </c>
      <c r="J1857" s="158"/>
      <c r="K1857" s="69"/>
      <c r="L1857" s="69"/>
      <c r="M1857" s="69"/>
      <c r="N1857" s="69"/>
      <c r="O1857" s="69"/>
      <c r="P1857" s="69"/>
      <c r="Q1857" s="69"/>
      <c r="R1857" s="69"/>
    </row>
    <row r="1858" spans="1:20" ht="24" hidden="1" customHeight="1" x14ac:dyDescent="0.2">
      <c r="A1858" s="16" t="s">
        <v>35</v>
      </c>
      <c r="B1858" s="14">
        <v>793</v>
      </c>
      <c r="C1858" s="15" t="s">
        <v>16</v>
      </c>
      <c r="D1858" s="15" t="s">
        <v>20</v>
      </c>
      <c r="E1858" s="82" t="s">
        <v>193</v>
      </c>
      <c r="F1858" s="15" t="s">
        <v>36</v>
      </c>
      <c r="G1858" s="70"/>
      <c r="H1858" s="70"/>
      <c r="I1858" s="70"/>
      <c r="J1858" s="158"/>
      <c r="K1858" s="69"/>
      <c r="L1858" s="69"/>
      <c r="M1858" s="69"/>
      <c r="N1858" s="69"/>
      <c r="O1858" s="69"/>
      <c r="P1858" s="69"/>
      <c r="Q1858" s="69"/>
      <c r="R1858" s="69"/>
    </row>
    <row r="1859" spans="1:20" s="87" customFormat="1" hidden="1" x14ac:dyDescent="0.2">
      <c r="A1859" s="80" t="s">
        <v>60</v>
      </c>
      <c r="B1859" s="133">
        <v>793</v>
      </c>
      <c r="C1859" s="82" t="s">
        <v>16</v>
      </c>
      <c r="D1859" s="82" t="s">
        <v>20</v>
      </c>
      <c r="E1859" s="82" t="s">
        <v>193</v>
      </c>
      <c r="F1859" s="82" t="s">
        <v>61</v>
      </c>
      <c r="G1859" s="84">
        <f>G1860+G1862</f>
        <v>0</v>
      </c>
      <c r="H1859" s="84">
        <f t="shared" ref="H1859:I1859" si="476">H1860</f>
        <v>0</v>
      </c>
      <c r="I1859" s="84">
        <f t="shared" si="476"/>
        <v>0</v>
      </c>
      <c r="J1859" s="114"/>
      <c r="P1859" s="114"/>
      <c r="Q1859" s="114"/>
      <c r="R1859" s="114"/>
      <c r="S1859" s="114"/>
      <c r="T1859" s="114"/>
    </row>
    <row r="1860" spans="1:20" s="87" customFormat="1" ht="18.75" hidden="1" customHeight="1" x14ac:dyDescent="0.2">
      <c r="A1860" s="80" t="s">
        <v>302</v>
      </c>
      <c r="B1860" s="133">
        <v>793</v>
      </c>
      <c r="C1860" s="82" t="s">
        <v>16</v>
      </c>
      <c r="D1860" s="82" t="s">
        <v>20</v>
      </c>
      <c r="E1860" s="82" t="s">
        <v>193</v>
      </c>
      <c r="F1860" s="82" t="s">
        <v>301</v>
      </c>
      <c r="G1860" s="84"/>
      <c r="H1860" s="84"/>
      <c r="I1860" s="84"/>
      <c r="J1860" s="114"/>
      <c r="P1860" s="114"/>
      <c r="Q1860" s="114"/>
      <c r="R1860" s="114"/>
      <c r="S1860" s="114"/>
      <c r="T1860" s="114"/>
    </row>
    <row r="1861" spans="1:20" ht="18.75" hidden="1" customHeight="1" x14ac:dyDescent="0.2">
      <c r="A1861" s="16"/>
      <c r="B1861" s="14"/>
      <c r="C1861" s="15"/>
      <c r="D1861" s="15"/>
      <c r="E1861" s="15"/>
      <c r="F1861" s="15"/>
      <c r="G1861" s="148"/>
      <c r="H1861" s="70"/>
      <c r="I1861" s="70"/>
      <c r="J1861" s="2"/>
      <c r="K1861" s="1"/>
      <c r="L1861" s="1"/>
      <c r="M1861" s="1"/>
      <c r="N1861" s="1"/>
      <c r="O1861" s="1"/>
      <c r="P1861" s="2"/>
      <c r="Q1861" s="2"/>
      <c r="R1861" s="2"/>
      <c r="S1861" s="2"/>
      <c r="T1861" s="2"/>
    </row>
    <row r="1862" spans="1:20" s="87" customFormat="1" ht="18.75" hidden="1" customHeight="1" x14ac:dyDescent="0.2">
      <c r="A1862" s="80" t="s">
        <v>129</v>
      </c>
      <c r="B1862" s="133">
        <v>793</v>
      </c>
      <c r="C1862" s="82" t="s">
        <v>16</v>
      </c>
      <c r="D1862" s="82" t="s">
        <v>20</v>
      </c>
      <c r="E1862" s="82" t="s">
        <v>193</v>
      </c>
      <c r="F1862" s="82" t="s">
        <v>63</v>
      </c>
      <c r="G1862" s="70"/>
      <c r="H1862" s="84"/>
      <c r="I1862" s="84"/>
      <c r="J1862" s="114"/>
      <c r="P1862" s="114"/>
      <c r="Q1862" s="114"/>
      <c r="R1862" s="114"/>
      <c r="S1862" s="114"/>
      <c r="T1862" s="114"/>
    </row>
    <row r="1863" spans="1:20" s="87" customFormat="1" ht="41.25" hidden="1" customHeight="1" x14ac:dyDescent="0.2">
      <c r="A1863" s="80" t="s">
        <v>1176</v>
      </c>
      <c r="B1863" s="133">
        <v>793</v>
      </c>
      <c r="C1863" s="82" t="s">
        <v>16</v>
      </c>
      <c r="D1863" s="82" t="s">
        <v>20</v>
      </c>
      <c r="E1863" s="82" t="s">
        <v>1175</v>
      </c>
      <c r="F1863" s="82"/>
      <c r="G1863" s="84">
        <f>G1866</f>
        <v>0</v>
      </c>
      <c r="H1863" s="84">
        <f>H1866+H1912</f>
        <v>0</v>
      </c>
      <c r="I1863" s="84">
        <f>I1866+I1912</f>
        <v>0</v>
      </c>
      <c r="J1863" s="114"/>
      <c r="N1863" s="114"/>
      <c r="P1863" s="114"/>
      <c r="Q1863" s="114"/>
      <c r="R1863" s="114"/>
      <c r="S1863" s="114"/>
      <c r="T1863" s="114"/>
    </row>
    <row r="1864" spans="1:20" s="87" customFormat="1" ht="29.25" hidden="1" customHeight="1" x14ac:dyDescent="0.2">
      <c r="A1864" s="16" t="s">
        <v>297</v>
      </c>
      <c r="B1864" s="82" t="s">
        <v>89</v>
      </c>
      <c r="C1864" s="82" t="s">
        <v>23</v>
      </c>
      <c r="D1864" s="82" t="s">
        <v>25</v>
      </c>
      <c r="E1864" s="82" t="s">
        <v>193</v>
      </c>
      <c r="F1864" s="82" t="s">
        <v>34</v>
      </c>
      <c r="G1864" s="84">
        <f>G1865</f>
        <v>0</v>
      </c>
      <c r="H1864" s="84"/>
      <c r="I1864" s="84"/>
      <c r="J1864" s="114"/>
      <c r="P1864" s="114"/>
      <c r="Q1864" s="114"/>
      <c r="R1864" s="114"/>
      <c r="S1864" s="114"/>
      <c r="T1864" s="114"/>
    </row>
    <row r="1865" spans="1:20" s="87" customFormat="1" ht="36.75" hidden="1" customHeight="1" x14ac:dyDescent="0.2">
      <c r="A1865" s="16" t="s">
        <v>35</v>
      </c>
      <c r="B1865" s="82" t="s">
        <v>89</v>
      </c>
      <c r="C1865" s="82" t="s">
        <v>23</v>
      </c>
      <c r="D1865" s="82" t="s">
        <v>25</v>
      </c>
      <c r="E1865" s="82" t="s">
        <v>193</v>
      </c>
      <c r="F1865" s="82" t="s">
        <v>36</v>
      </c>
      <c r="G1865" s="84">
        <f>'прил 4'!G3307</f>
        <v>0</v>
      </c>
      <c r="H1865" s="84"/>
      <c r="I1865" s="84"/>
      <c r="J1865" s="114"/>
      <c r="P1865" s="114"/>
      <c r="Q1865" s="114"/>
      <c r="R1865" s="114"/>
      <c r="S1865" s="114"/>
      <c r="T1865" s="114"/>
    </row>
    <row r="1866" spans="1:20" s="87" customFormat="1" hidden="1" x14ac:dyDescent="0.2">
      <c r="A1866" s="80" t="s">
        <v>60</v>
      </c>
      <c r="B1866" s="133">
        <v>793</v>
      </c>
      <c r="C1866" s="82" t="s">
        <v>16</v>
      </c>
      <c r="D1866" s="82" t="s">
        <v>20</v>
      </c>
      <c r="E1866" s="82" t="s">
        <v>1175</v>
      </c>
      <c r="F1866" s="82" t="s">
        <v>61</v>
      </c>
      <c r="G1866" s="84">
        <f>G1868</f>
        <v>0</v>
      </c>
      <c r="H1866" s="84">
        <f t="shared" ref="H1866:I1866" si="477">H1868</f>
        <v>0</v>
      </c>
      <c r="I1866" s="84">
        <f t="shared" si="477"/>
        <v>0</v>
      </c>
      <c r="J1866" s="114"/>
      <c r="P1866" s="114"/>
      <c r="Q1866" s="114"/>
      <c r="R1866" s="114"/>
      <c r="S1866" s="114"/>
      <c r="T1866" s="114"/>
    </row>
    <row r="1867" spans="1:20" ht="18.75" hidden="1" customHeight="1" x14ac:dyDescent="0.2">
      <c r="A1867" s="16"/>
      <c r="B1867" s="14"/>
      <c r="C1867" s="15"/>
      <c r="D1867" s="15"/>
      <c r="E1867" s="82" t="s">
        <v>1175</v>
      </c>
      <c r="F1867" s="15"/>
      <c r="G1867" s="148"/>
      <c r="H1867" s="70"/>
      <c r="I1867" s="70"/>
      <c r="J1867" s="2"/>
      <c r="K1867" s="1"/>
      <c r="L1867" s="1"/>
      <c r="M1867" s="1"/>
      <c r="N1867" s="1"/>
      <c r="O1867" s="1"/>
      <c r="P1867" s="2"/>
      <c r="Q1867" s="2"/>
      <c r="R1867" s="2"/>
      <c r="S1867" s="2"/>
      <c r="T1867" s="2"/>
    </row>
    <row r="1868" spans="1:20" s="87" customFormat="1" ht="18.75" hidden="1" customHeight="1" x14ac:dyDescent="0.2">
      <c r="A1868" s="80" t="s">
        <v>129</v>
      </c>
      <c r="B1868" s="133">
        <v>793</v>
      </c>
      <c r="C1868" s="82" t="s">
        <v>16</v>
      </c>
      <c r="D1868" s="82" t="s">
        <v>20</v>
      </c>
      <c r="E1868" s="82" t="s">
        <v>1175</v>
      </c>
      <c r="F1868" s="82" t="s">
        <v>63</v>
      </c>
      <c r="G1868" s="84"/>
      <c r="H1868" s="84"/>
      <c r="I1868" s="84"/>
      <c r="J1868" s="114"/>
      <c r="P1868" s="114"/>
      <c r="Q1868" s="114"/>
      <c r="R1868" s="114"/>
      <c r="S1868" s="114"/>
      <c r="T1868" s="114"/>
    </row>
    <row r="1869" spans="1:20" s="87" customFormat="1" ht="14.25" hidden="1" customHeight="1" x14ac:dyDescent="0.2">
      <c r="A1869" s="80" t="s">
        <v>900</v>
      </c>
      <c r="B1869" s="133">
        <v>793</v>
      </c>
      <c r="C1869" s="82" t="s">
        <v>16</v>
      </c>
      <c r="D1869" s="82" t="s">
        <v>20</v>
      </c>
      <c r="E1869" s="82" t="s">
        <v>901</v>
      </c>
      <c r="F1869" s="82"/>
      <c r="G1869" s="84">
        <f>G1872</f>
        <v>0</v>
      </c>
      <c r="H1869" s="84">
        <f>H1872+H1918</f>
        <v>0</v>
      </c>
      <c r="I1869" s="84">
        <f>I1872+I1918</f>
        <v>0</v>
      </c>
      <c r="J1869" s="114"/>
      <c r="N1869" s="114"/>
      <c r="P1869" s="114"/>
      <c r="Q1869" s="114"/>
      <c r="R1869" s="114"/>
      <c r="S1869" s="114"/>
      <c r="T1869" s="114"/>
    </row>
    <row r="1870" spans="1:20" s="87" customFormat="1" ht="29.25" hidden="1" customHeight="1" x14ac:dyDescent="0.2">
      <c r="A1870" s="16" t="s">
        <v>297</v>
      </c>
      <c r="B1870" s="82" t="s">
        <v>89</v>
      </c>
      <c r="C1870" s="82" t="s">
        <v>23</v>
      </c>
      <c r="D1870" s="82" t="s">
        <v>25</v>
      </c>
      <c r="E1870" s="82" t="s">
        <v>193</v>
      </c>
      <c r="F1870" s="82" t="s">
        <v>34</v>
      </c>
      <c r="G1870" s="84">
        <f>G1871</f>
        <v>0</v>
      </c>
      <c r="H1870" s="84"/>
      <c r="I1870" s="84"/>
      <c r="J1870" s="114"/>
      <c r="P1870" s="114"/>
      <c r="Q1870" s="114"/>
      <c r="R1870" s="114"/>
      <c r="S1870" s="114"/>
      <c r="T1870" s="114"/>
    </row>
    <row r="1871" spans="1:20" s="87" customFormat="1" ht="36.75" hidden="1" customHeight="1" x14ac:dyDescent="0.2">
      <c r="A1871" s="16" t="s">
        <v>35</v>
      </c>
      <c r="B1871" s="82" t="s">
        <v>89</v>
      </c>
      <c r="C1871" s="82" t="s">
        <v>23</v>
      </c>
      <c r="D1871" s="82" t="s">
        <v>25</v>
      </c>
      <c r="E1871" s="82" t="s">
        <v>193</v>
      </c>
      <c r="F1871" s="82" t="s">
        <v>36</v>
      </c>
      <c r="G1871" s="84">
        <f>'прил 4'!G3313</f>
        <v>0</v>
      </c>
      <c r="H1871" s="84"/>
      <c r="I1871" s="84"/>
      <c r="J1871" s="114"/>
      <c r="P1871" s="114"/>
      <c r="Q1871" s="114"/>
      <c r="R1871" s="114"/>
      <c r="S1871" s="114"/>
      <c r="T1871" s="114"/>
    </row>
    <row r="1872" spans="1:20" s="87" customFormat="1" hidden="1" x14ac:dyDescent="0.2">
      <c r="A1872" s="80" t="s">
        <v>60</v>
      </c>
      <c r="B1872" s="133">
        <v>793</v>
      </c>
      <c r="C1872" s="82" t="s">
        <v>16</v>
      </c>
      <c r="D1872" s="82" t="s">
        <v>20</v>
      </c>
      <c r="E1872" s="82" t="s">
        <v>901</v>
      </c>
      <c r="F1872" s="82" t="s">
        <v>61</v>
      </c>
      <c r="G1872" s="84">
        <f>G1873</f>
        <v>0</v>
      </c>
      <c r="H1872" s="84">
        <f t="shared" ref="H1872:I1872" si="478">H1873</f>
        <v>0</v>
      </c>
      <c r="I1872" s="84">
        <f t="shared" si="478"/>
        <v>0</v>
      </c>
      <c r="J1872" s="114"/>
      <c r="P1872" s="114"/>
      <c r="Q1872" s="114"/>
      <c r="R1872" s="114"/>
      <c r="S1872" s="114"/>
      <c r="T1872" s="114"/>
    </row>
    <row r="1873" spans="1:20" s="87" customFormat="1" ht="18.75" hidden="1" customHeight="1" x14ac:dyDescent="0.2">
      <c r="A1873" s="80" t="s">
        <v>302</v>
      </c>
      <c r="B1873" s="133">
        <v>793</v>
      </c>
      <c r="C1873" s="82" t="s">
        <v>16</v>
      </c>
      <c r="D1873" s="82" t="s">
        <v>20</v>
      </c>
      <c r="E1873" s="82" t="s">
        <v>901</v>
      </c>
      <c r="F1873" s="82" t="s">
        <v>301</v>
      </c>
      <c r="G1873" s="84"/>
      <c r="H1873" s="84"/>
      <c r="I1873" s="84"/>
      <c r="J1873" s="114"/>
      <c r="P1873" s="114"/>
      <c r="Q1873" s="114"/>
      <c r="R1873" s="114"/>
      <c r="S1873" s="114"/>
      <c r="T1873" s="114"/>
    </row>
    <row r="1874" spans="1:20" ht="30" hidden="1" customHeight="1" x14ac:dyDescent="0.2">
      <c r="A1874" s="16" t="s">
        <v>1140</v>
      </c>
      <c r="B1874" s="14">
        <v>793</v>
      </c>
      <c r="C1874" s="15" t="s">
        <v>16</v>
      </c>
      <c r="D1874" s="15" t="s">
        <v>20</v>
      </c>
      <c r="E1874" s="15" t="s">
        <v>1143</v>
      </c>
      <c r="F1874" s="15"/>
      <c r="G1874" s="70">
        <f>G1875+G1877+G1879</f>
        <v>0</v>
      </c>
      <c r="H1874" s="70">
        <f t="shared" ref="H1874:I1874" si="479">H1875+H1877</f>
        <v>0</v>
      </c>
      <c r="I1874" s="70">
        <f t="shared" si="479"/>
        <v>0</v>
      </c>
      <c r="J1874" s="2"/>
      <c r="K1874" s="1"/>
      <c r="L1874" s="1"/>
      <c r="M1874" s="1"/>
      <c r="N1874" s="1"/>
      <c r="O1874" s="1"/>
      <c r="P1874" s="2"/>
      <c r="Q1874" s="2"/>
      <c r="R1874" s="2"/>
      <c r="S1874" s="2"/>
      <c r="T1874" s="2"/>
    </row>
    <row r="1875" spans="1:20" ht="29.25" hidden="1" customHeight="1" x14ac:dyDescent="0.2">
      <c r="A1875" s="16" t="s">
        <v>297</v>
      </c>
      <c r="B1875" s="15" t="s">
        <v>746</v>
      </c>
      <c r="C1875" s="15" t="s">
        <v>16</v>
      </c>
      <c r="D1875" s="15" t="s">
        <v>20</v>
      </c>
      <c r="E1875" s="15" t="s">
        <v>1143</v>
      </c>
      <c r="F1875" s="15" t="s">
        <v>55</v>
      </c>
      <c r="G1875" s="70">
        <f>G1876</f>
        <v>0</v>
      </c>
      <c r="H1875" s="70"/>
      <c r="I1875" s="70"/>
      <c r="J1875" s="2"/>
      <c r="K1875" s="1"/>
      <c r="L1875" s="1"/>
      <c r="M1875" s="1"/>
      <c r="N1875" s="1"/>
      <c r="O1875" s="1"/>
      <c r="P1875" s="2"/>
      <c r="Q1875" s="2"/>
      <c r="R1875" s="2"/>
      <c r="S1875" s="2"/>
      <c r="T1875" s="2"/>
    </row>
    <row r="1876" spans="1:20" ht="36.75" hidden="1" customHeight="1" x14ac:dyDescent="0.2">
      <c r="A1876" s="16" t="s">
        <v>35</v>
      </c>
      <c r="B1876" s="15" t="s">
        <v>746</v>
      </c>
      <c r="C1876" s="15" t="s">
        <v>16</v>
      </c>
      <c r="D1876" s="15" t="s">
        <v>20</v>
      </c>
      <c r="E1876" s="15" t="s">
        <v>1143</v>
      </c>
      <c r="F1876" s="15" t="s">
        <v>56</v>
      </c>
      <c r="G1876" s="70"/>
      <c r="H1876" s="70"/>
      <c r="I1876" s="70"/>
      <c r="J1876" s="2"/>
      <c r="K1876" s="1"/>
      <c r="L1876" s="1"/>
      <c r="M1876" s="1"/>
      <c r="N1876" s="1"/>
      <c r="O1876" s="1"/>
      <c r="P1876" s="2"/>
      <c r="Q1876" s="2"/>
      <c r="R1876" s="2"/>
      <c r="S1876" s="2"/>
      <c r="T1876" s="2"/>
    </row>
    <row r="1877" spans="1:20" ht="25.5" hidden="1" x14ac:dyDescent="0.2">
      <c r="A1877" s="16" t="s">
        <v>297</v>
      </c>
      <c r="B1877" s="14">
        <v>793</v>
      </c>
      <c r="C1877" s="15" t="s">
        <v>16</v>
      </c>
      <c r="D1877" s="15" t="s">
        <v>20</v>
      </c>
      <c r="E1877" s="15" t="s">
        <v>1143</v>
      </c>
      <c r="F1877" s="15" t="s">
        <v>34</v>
      </c>
      <c r="G1877" s="70">
        <f t="shared" ref="G1877:I1879" si="480">G1878</f>
        <v>0</v>
      </c>
      <c r="H1877" s="70">
        <f t="shared" si="480"/>
        <v>0</v>
      </c>
      <c r="I1877" s="70">
        <f t="shared" si="480"/>
        <v>0</v>
      </c>
      <c r="J1877" s="2"/>
      <c r="K1877" s="1"/>
      <c r="L1877" s="1"/>
      <c r="M1877" s="1"/>
      <c r="N1877" s="1"/>
      <c r="O1877" s="1"/>
      <c r="P1877" s="2"/>
      <c r="Q1877" s="2"/>
      <c r="R1877" s="2"/>
      <c r="S1877" s="2"/>
      <c r="T1877" s="2"/>
    </row>
    <row r="1878" spans="1:20" ht="30" hidden="1" customHeight="1" x14ac:dyDescent="0.2">
      <c r="A1878" s="16" t="s">
        <v>35</v>
      </c>
      <c r="B1878" s="14">
        <v>793</v>
      </c>
      <c r="C1878" s="15" t="s">
        <v>16</v>
      </c>
      <c r="D1878" s="15" t="s">
        <v>20</v>
      </c>
      <c r="E1878" s="15" t="s">
        <v>1143</v>
      </c>
      <c r="F1878" s="15" t="s">
        <v>36</v>
      </c>
      <c r="G1878" s="70"/>
      <c r="H1878" s="70"/>
      <c r="I1878" s="70"/>
      <c r="J1878" s="2"/>
      <c r="K1878" s="1"/>
      <c r="L1878" s="1"/>
      <c r="M1878" s="1"/>
      <c r="N1878" s="1"/>
      <c r="O1878" s="1"/>
      <c r="P1878" s="2"/>
      <c r="Q1878" s="2"/>
      <c r="R1878" s="2"/>
      <c r="S1878" s="2"/>
      <c r="T1878" s="2"/>
    </row>
    <row r="1879" spans="1:20" hidden="1" x14ac:dyDescent="0.2">
      <c r="A1879" s="16"/>
      <c r="B1879" s="14">
        <v>793</v>
      </c>
      <c r="C1879" s="15" t="s">
        <v>16</v>
      </c>
      <c r="D1879" s="15" t="s">
        <v>20</v>
      </c>
      <c r="E1879" s="15" t="s">
        <v>1143</v>
      </c>
      <c r="F1879" s="15" t="s">
        <v>61</v>
      </c>
      <c r="G1879" s="70">
        <f t="shared" si="480"/>
        <v>0</v>
      </c>
      <c r="H1879" s="70">
        <f t="shared" si="480"/>
        <v>0</v>
      </c>
      <c r="I1879" s="70">
        <f t="shared" si="480"/>
        <v>0</v>
      </c>
      <c r="J1879" s="2"/>
      <c r="K1879" s="1"/>
      <c r="L1879" s="1"/>
      <c r="M1879" s="1"/>
      <c r="N1879" s="1"/>
      <c r="O1879" s="1"/>
      <c r="P1879" s="2"/>
      <c r="Q1879" s="2"/>
      <c r="R1879" s="2"/>
      <c r="S1879" s="2"/>
      <c r="T1879" s="2"/>
    </row>
    <row r="1880" spans="1:20" ht="30" hidden="1" customHeight="1" x14ac:dyDescent="0.2">
      <c r="A1880" s="16"/>
      <c r="B1880" s="14">
        <v>793</v>
      </c>
      <c r="C1880" s="15" t="s">
        <v>16</v>
      </c>
      <c r="D1880" s="15" t="s">
        <v>20</v>
      </c>
      <c r="E1880" s="15" t="s">
        <v>1143</v>
      </c>
      <c r="F1880" s="15" t="s">
        <v>63</v>
      </c>
      <c r="G1880" s="70"/>
      <c r="H1880" s="70"/>
      <c r="I1880" s="70"/>
      <c r="J1880" s="2"/>
      <c r="K1880" s="1"/>
      <c r="L1880" s="1"/>
      <c r="M1880" s="1"/>
      <c r="N1880" s="1"/>
      <c r="O1880" s="1"/>
      <c r="P1880" s="2"/>
      <c r="Q1880" s="2"/>
      <c r="R1880" s="2"/>
      <c r="S1880" s="2"/>
      <c r="T1880" s="2"/>
    </row>
    <row r="1881" spans="1:20" ht="30" customHeight="1" x14ac:dyDescent="0.2">
      <c r="A1881" s="16" t="s">
        <v>92</v>
      </c>
      <c r="B1881" s="14">
        <v>793</v>
      </c>
      <c r="C1881" s="15" t="s">
        <v>16</v>
      </c>
      <c r="D1881" s="15" t="s">
        <v>20</v>
      </c>
      <c r="E1881" s="82" t="s">
        <v>192</v>
      </c>
      <c r="F1881" s="15"/>
      <c r="G1881" s="70">
        <f>G1894+G1897+G1882+G1888+G1891</f>
        <v>2649503.33</v>
      </c>
      <c r="H1881" s="70">
        <f t="shared" ref="H1881:I1881" si="481">H1894+H1897</f>
        <v>0</v>
      </c>
      <c r="I1881" s="70">
        <f t="shared" si="481"/>
        <v>0</v>
      </c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s="87" customFormat="1" ht="20.25" customHeight="1" x14ac:dyDescent="0.2">
      <c r="A1882" s="80" t="s">
        <v>305</v>
      </c>
      <c r="B1882" s="133">
        <v>793</v>
      </c>
      <c r="C1882" s="82" t="s">
        <v>16</v>
      </c>
      <c r="D1882" s="82" t="s">
        <v>20</v>
      </c>
      <c r="E1882" s="82" t="s">
        <v>193</v>
      </c>
      <c r="F1882" s="82"/>
      <c r="G1882" s="84">
        <f>G1883+G1885</f>
        <v>1098398.3599999999</v>
      </c>
      <c r="H1882" s="84"/>
      <c r="I1882" s="84"/>
      <c r="J1882" s="114"/>
      <c r="P1882" s="114"/>
      <c r="Q1882" s="114"/>
      <c r="R1882" s="114"/>
      <c r="S1882" s="114"/>
      <c r="T1882" s="114"/>
    </row>
    <row r="1883" spans="1:20" s="87" customFormat="1" ht="53.25" customHeight="1" x14ac:dyDescent="0.2">
      <c r="A1883" s="16" t="s">
        <v>294</v>
      </c>
      <c r="B1883" s="82" t="s">
        <v>746</v>
      </c>
      <c r="C1883" s="82" t="s">
        <v>16</v>
      </c>
      <c r="D1883" s="82" t="s">
        <v>20</v>
      </c>
      <c r="E1883" s="82" t="s">
        <v>193</v>
      </c>
      <c r="F1883" s="82" t="s">
        <v>55</v>
      </c>
      <c r="G1883" s="84">
        <f>G1884</f>
        <v>266378.92</v>
      </c>
      <c r="H1883" s="84"/>
      <c r="I1883" s="84"/>
      <c r="J1883" s="114"/>
      <c r="P1883" s="114"/>
      <c r="Q1883" s="114"/>
      <c r="R1883" s="114"/>
      <c r="S1883" s="114"/>
      <c r="T1883" s="114"/>
    </row>
    <row r="1884" spans="1:20" s="87" customFormat="1" ht="36.75" customHeight="1" x14ac:dyDescent="0.2">
      <c r="A1884" s="16" t="s">
        <v>53</v>
      </c>
      <c r="B1884" s="82" t="s">
        <v>746</v>
      </c>
      <c r="C1884" s="82" t="s">
        <v>16</v>
      </c>
      <c r="D1884" s="82" t="s">
        <v>20</v>
      </c>
      <c r="E1884" s="82" t="s">
        <v>193</v>
      </c>
      <c r="F1884" s="82" t="s">
        <v>56</v>
      </c>
      <c r="G1884" s="84">
        <v>266378.92</v>
      </c>
      <c r="H1884" s="84"/>
      <c r="I1884" s="84"/>
      <c r="J1884" s="114"/>
      <c r="P1884" s="114"/>
      <c r="Q1884" s="114"/>
      <c r="R1884" s="114"/>
      <c r="S1884" s="114"/>
      <c r="T1884" s="114"/>
    </row>
    <row r="1885" spans="1:20" s="87" customFormat="1" x14ac:dyDescent="0.2">
      <c r="A1885" s="80" t="s">
        <v>60</v>
      </c>
      <c r="B1885" s="133">
        <v>793</v>
      </c>
      <c r="C1885" s="82" t="s">
        <v>16</v>
      </c>
      <c r="D1885" s="82" t="s">
        <v>20</v>
      </c>
      <c r="E1885" s="82" t="s">
        <v>193</v>
      </c>
      <c r="F1885" s="82" t="s">
        <v>61</v>
      </c>
      <c r="G1885" s="84">
        <f>G1886+G1921+G1887</f>
        <v>832019.44</v>
      </c>
      <c r="H1885" s="84">
        <f t="shared" ref="H1885:I1885" si="482">H1886</f>
        <v>0</v>
      </c>
      <c r="I1885" s="84">
        <f t="shared" si="482"/>
        <v>0</v>
      </c>
      <c r="J1885" s="114"/>
      <c r="P1885" s="114"/>
      <c r="Q1885" s="114"/>
      <c r="R1885" s="114"/>
      <c r="S1885" s="114"/>
      <c r="T1885" s="114"/>
    </row>
    <row r="1886" spans="1:20" s="87" customFormat="1" ht="18.75" customHeight="1" x14ac:dyDescent="0.2">
      <c r="A1886" s="80" t="s">
        <v>302</v>
      </c>
      <c r="B1886" s="133">
        <v>793</v>
      </c>
      <c r="C1886" s="82" t="s">
        <v>16</v>
      </c>
      <c r="D1886" s="82" t="s">
        <v>20</v>
      </c>
      <c r="E1886" s="82" t="s">
        <v>193</v>
      </c>
      <c r="F1886" s="82" t="s">
        <v>301</v>
      </c>
      <c r="G1886" s="84">
        <v>45019.44</v>
      </c>
      <c r="H1886" s="84">
        <f>'прил 4'!H1019</f>
        <v>0</v>
      </c>
      <c r="I1886" s="84">
        <f>'прил 4'!I1019</f>
        <v>0</v>
      </c>
      <c r="J1886" s="114"/>
      <c r="P1886" s="114"/>
      <c r="Q1886" s="114"/>
      <c r="R1886" s="114"/>
      <c r="S1886" s="114"/>
      <c r="T1886" s="114"/>
    </row>
    <row r="1887" spans="1:20" ht="17.25" customHeight="1" x14ac:dyDescent="0.2">
      <c r="A1887" s="16" t="s">
        <v>129</v>
      </c>
      <c r="B1887" s="14">
        <v>793</v>
      </c>
      <c r="C1887" s="15" t="s">
        <v>16</v>
      </c>
      <c r="D1887" s="15" t="s">
        <v>20</v>
      </c>
      <c r="E1887" s="15" t="s">
        <v>193</v>
      </c>
      <c r="F1887" s="15" t="s">
        <v>63</v>
      </c>
      <c r="G1887" s="70">
        <f>317000+290000+150000+30000</f>
        <v>787000</v>
      </c>
      <c r="H1887" s="70">
        <v>0</v>
      </c>
      <c r="I1887" s="70">
        <v>0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20" ht="17.25" customHeight="1" x14ac:dyDescent="0.2">
      <c r="A1888" s="16" t="s">
        <v>1521</v>
      </c>
      <c r="B1888" s="14">
        <v>793</v>
      </c>
      <c r="C1888" s="15" t="s">
        <v>16</v>
      </c>
      <c r="D1888" s="15" t="s">
        <v>20</v>
      </c>
      <c r="E1888" s="15" t="s">
        <v>1520</v>
      </c>
      <c r="F1888" s="15"/>
      <c r="G1888" s="70">
        <f>G1889</f>
        <v>24004.97</v>
      </c>
      <c r="H1888" s="70"/>
      <c r="I1888" s="70"/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20" s="87" customFormat="1" x14ac:dyDescent="0.2">
      <c r="A1889" s="80" t="s">
        <v>60</v>
      </c>
      <c r="B1889" s="133">
        <v>793</v>
      </c>
      <c r="C1889" s="82" t="s">
        <v>16</v>
      </c>
      <c r="D1889" s="82" t="s">
        <v>20</v>
      </c>
      <c r="E1889" s="82" t="s">
        <v>1520</v>
      </c>
      <c r="F1889" s="82" t="s">
        <v>61</v>
      </c>
      <c r="G1889" s="84">
        <f>G1890</f>
        <v>24004.97</v>
      </c>
      <c r="H1889" s="84">
        <f t="shared" ref="H1889:I1889" si="483">H1894</f>
        <v>0</v>
      </c>
      <c r="I1889" s="84">
        <f t="shared" si="483"/>
        <v>0</v>
      </c>
      <c r="J1889" s="114"/>
      <c r="P1889" s="114"/>
      <c r="Q1889" s="114"/>
      <c r="R1889" s="114"/>
      <c r="S1889" s="114"/>
      <c r="T1889" s="114"/>
    </row>
    <row r="1890" spans="1:20" ht="17.25" customHeight="1" x14ac:dyDescent="0.2">
      <c r="A1890" s="16" t="s">
        <v>129</v>
      </c>
      <c r="B1890" s="14">
        <v>793</v>
      </c>
      <c r="C1890" s="15" t="s">
        <v>16</v>
      </c>
      <c r="D1890" s="15" t="s">
        <v>20</v>
      </c>
      <c r="E1890" s="15" t="s">
        <v>1520</v>
      </c>
      <c r="F1890" s="15" t="s">
        <v>63</v>
      </c>
      <c r="G1890" s="70">
        <f>24004.97</f>
        <v>24004.97</v>
      </c>
      <c r="H1890" s="70">
        <v>0</v>
      </c>
      <c r="I1890" s="70">
        <v>0</v>
      </c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20" ht="17.25" customHeight="1" x14ac:dyDescent="0.2">
      <c r="A1891" s="16" t="s">
        <v>1564</v>
      </c>
      <c r="B1891" s="14">
        <v>793</v>
      </c>
      <c r="C1891" s="15" t="s">
        <v>16</v>
      </c>
      <c r="D1891" s="15" t="s">
        <v>20</v>
      </c>
      <c r="E1891" s="15" t="s">
        <v>1563</v>
      </c>
      <c r="F1891" s="15"/>
      <c r="G1891" s="70">
        <f>G1892</f>
        <v>80000</v>
      </c>
      <c r="H1891" s="70"/>
      <c r="I1891" s="70"/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20" s="87" customFormat="1" x14ac:dyDescent="0.2">
      <c r="A1892" s="80" t="s">
        <v>60</v>
      </c>
      <c r="B1892" s="133">
        <v>793</v>
      </c>
      <c r="C1892" s="82" t="s">
        <v>16</v>
      </c>
      <c r="D1892" s="82" t="s">
        <v>20</v>
      </c>
      <c r="E1892" s="82" t="s">
        <v>1563</v>
      </c>
      <c r="F1892" s="82" t="s">
        <v>61</v>
      </c>
      <c r="G1892" s="84">
        <f>G1893</f>
        <v>80000</v>
      </c>
      <c r="H1892" s="84">
        <f t="shared" ref="H1892:I1892" si="484">H1897</f>
        <v>0</v>
      </c>
      <c r="I1892" s="84">
        <f t="shared" si="484"/>
        <v>0</v>
      </c>
      <c r="J1892" s="114"/>
      <c r="P1892" s="114"/>
      <c r="Q1892" s="114"/>
      <c r="R1892" s="114"/>
      <c r="S1892" s="114"/>
      <c r="T1892" s="114"/>
    </row>
    <row r="1893" spans="1:20" ht="17.25" customHeight="1" x14ac:dyDescent="0.2">
      <c r="A1893" s="16" t="s">
        <v>162</v>
      </c>
      <c r="B1893" s="14">
        <v>793</v>
      </c>
      <c r="C1893" s="15" t="s">
        <v>16</v>
      </c>
      <c r="D1893" s="15" t="s">
        <v>20</v>
      </c>
      <c r="E1893" s="15" t="s">
        <v>1563</v>
      </c>
      <c r="F1893" s="15" t="s">
        <v>163</v>
      </c>
      <c r="G1893" s="70">
        <v>80000</v>
      </c>
      <c r="H1893" s="70">
        <v>0</v>
      </c>
      <c r="I1893" s="70">
        <v>0</v>
      </c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20" s="3" customFormat="1" ht="38.25" x14ac:dyDescent="0.2">
      <c r="A1894" s="80" t="s">
        <v>1416</v>
      </c>
      <c r="B1894" s="14">
        <v>793</v>
      </c>
      <c r="C1894" s="15" t="s">
        <v>16</v>
      </c>
      <c r="D1894" s="15" t="s">
        <v>20</v>
      </c>
      <c r="E1894" s="82" t="s">
        <v>1406</v>
      </c>
      <c r="F1894" s="82"/>
      <c r="G1894" s="84">
        <f t="shared" ref="G1894:I1895" si="485">G1895</f>
        <v>1345000</v>
      </c>
      <c r="H1894" s="84">
        <f t="shared" si="485"/>
        <v>0</v>
      </c>
      <c r="I1894" s="84">
        <f t="shared" si="485"/>
        <v>0</v>
      </c>
      <c r="J1894" s="159"/>
      <c r="K1894" s="179"/>
      <c r="L1894" s="179"/>
      <c r="M1894" s="179"/>
      <c r="N1894" s="179"/>
      <c r="O1894" s="179"/>
      <c r="P1894" s="179"/>
      <c r="Q1894" s="179"/>
      <c r="R1894" s="179"/>
    </row>
    <row r="1895" spans="1:20" s="3" customFormat="1" ht="25.5" x14ac:dyDescent="0.2">
      <c r="A1895" s="16" t="s">
        <v>297</v>
      </c>
      <c r="B1895" s="14">
        <v>793</v>
      </c>
      <c r="C1895" s="15" t="s">
        <v>16</v>
      </c>
      <c r="D1895" s="15" t="s">
        <v>20</v>
      </c>
      <c r="E1895" s="82" t="s">
        <v>1406</v>
      </c>
      <c r="F1895" s="82" t="s">
        <v>34</v>
      </c>
      <c r="G1895" s="84">
        <f t="shared" si="485"/>
        <v>1345000</v>
      </c>
      <c r="H1895" s="84">
        <f t="shared" si="485"/>
        <v>0</v>
      </c>
      <c r="I1895" s="84">
        <f t="shared" si="485"/>
        <v>0</v>
      </c>
      <c r="J1895" s="159"/>
      <c r="K1895" s="179"/>
      <c r="L1895" s="179"/>
      <c r="M1895" s="179"/>
      <c r="N1895" s="179"/>
      <c r="O1895" s="179"/>
      <c r="P1895" s="179"/>
      <c r="Q1895" s="179"/>
      <c r="R1895" s="179"/>
    </row>
    <row r="1896" spans="1:20" s="3" customFormat="1" ht="25.5" x14ac:dyDescent="0.2">
      <c r="A1896" s="16" t="s">
        <v>35</v>
      </c>
      <c r="B1896" s="14">
        <v>793</v>
      </c>
      <c r="C1896" s="15" t="s">
        <v>16</v>
      </c>
      <c r="D1896" s="15" t="s">
        <v>20</v>
      </c>
      <c r="E1896" s="82" t="s">
        <v>1406</v>
      </c>
      <c r="F1896" s="82" t="s">
        <v>36</v>
      </c>
      <c r="G1896" s="84">
        <f>1400000-55000</f>
        <v>1345000</v>
      </c>
      <c r="H1896" s="84">
        <v>0</v>
      </c>
      <c r="I1896" s="84">
        <v>0</v>
      </c>
      <c r="J1896" s="159">
        <f>G1896+G1537</f>
        <v>17452363.5</v>
      </c>
      <c r="K1896" s="179"/>
      <c r="L1896" s="179"/>
      <c r="M1896" s="179"/>
      <c r="N1896" s="179"/>
      <c r="O1896" s="179"/>
      <c r="P1896" s="179"/>
      <c r="Q1896" s="179"/>
      <c r="R1896" s="179"/>
    </row>
    <row r="1897" spans="1:20" ht="84.75" customHeight="1" x14ac:dyDescent="0.2">
      <c r="A1897" s="16" t="s">
        <v>1434</v>
      </c>
      <c r="B1897" s="14">
        <v>793</v>
      </c>
      <c r="C1897" s="15" t="s">
        <v>16</v>
      </c>
      <c r="D1897" s="15" t="s">
        <v>20</v>
      </c>
      <c r="E1897" s="15" t="s">
        <v>1435</v>
      </c>
      <c r="F1897" s="15"/>
      <c r="G1897" s="70">
        <f>G1898</f>
        <v>102100</v>
      </c>
      <c r="H1897" s="70">
        <f t="shared" ref="H1897:I1898" si="486">H1898</f>
        <v>0</v>
      </c>
      <c r="I1897" s="70">
        <f t="shared" si="486"/>
        <v>0</v>
      </c>
      <c r="J1897" s="158"/>
      <c r="K1897" s="69"/>
      <c r="L1897" s="69"/>
      <c r="M1897" s="69"/>
      <c r="N1897" s="69"/>
      <c r="O1897" s="69"/>
      <c r="P1897" s="69"/>
      <c r="Q1897" s="69"/>
      <c r="R1897" s="69"/>
    </row>
    <row r="1898" spans="1:20" ht="19.5" customHeight="1" x14ac:dyDescent="0.2">
      <c r="A1898" s="16" t="s">
        <v>297</v>
      </c>
      <c r="B1898" s="14">
        <v>793</v>
      </c>
      <c r="C1898" s="15" t="s">
        <v>16</v>
      </c>
      <c r="D1898" s="15" t="s">
        <v>20</v>
      </c>
      <c r="E1898" s="15" t="s">
        <v>1435</v>
      </c>
      <c r="F1898" s="15" t="s">
        <v>34</v>
      </c>
      <c r="G1898" s="70">
        <f>G1899</f>
        <v>102100</v>
      </c>
      <c r="H1898" s="70">
        <f t="shared" si="486"/>
        <v>0</v>
      </c>
      <c r="I1898" s="70">
        <f t="shared" si="486"/>
        <v>0</v>
      </c>
      <c r="J1898" s="158"/>
      <c r="K1898" s="69"/>
      <c r="L1898" s="69"/>
      <c r="M1898" s="69"/>
      <c r="N1898" s="69"/>
      <c r="O1898" s="69"/>
      <c r="P1898" s="69"/>
      <c r="Q1898" s="69"/>
      <c r="R1898" s="69"/>
    </row>
    <row r="1899" spans="1:20" ht="25.5" customHeight="1" x14ac:dyDescent="0.2">
      <c r="A1899" s="16" t="s">
        <v>35</v>
      </c>
      <c r="B1899" s="14">
        <v>793</v>
      </c>
      <c r="C1899" s="15" t="s">
        <v>16</v>
      </c>
      <c r="D1899" s="15" t="s">
        <v>20</v>
      </c>
      <c r="E1899" s="15" t="s">
        <v>1435</v>
      </c>
      <c r="F1899" s="15" t="s">
        <v>36</v>
      </c>
      <c r="G1899" s="70">
        <f>55000+11100+36000</f>
        <v>102100</v>
      </c>
      <c r="H1899" s="70">
        <v>0</v>
      </c>
      <c r="I1899" s="70">
        <v>0</v>
      </c>
      <c r="J1899" s="158"/>
      <c r="K1899" s="69"/>
      <c r="L1899" s="69"/>
      <c r="M1899" s="69"/>
      <c r="N1899" s="69"/>
      <c r="O1899" s="69"/>
      <c r="P1899" s="69"/>
      <c r="Q1899" s="220"/>
      <c r="R1899" s="69"/>
    </row>
    <row r="1900" spans="1:20" x14ac:dyDescent="0.2">
      <c r="A1900" s="47" t="s">
        <v>147</v>
      </c>
      <c r="B1900" s="285">
        <v>793</v>
      </c>
      <c r="C1900" s="20" t="s">
        <v>25</v>
      </c>
      <c r="D1900" s="20"/>
      <c r="E1900" s="20"/>
      <c r="F1900" s="20"/>
      <c r="G1900" s="12">
        <f>G1901</f>
        <v>2894337.15</v>
      </c>
      <c r="H1900" s="12">
        <f t="shared" ref="H1900:I1900" si="487">H1901</f>
        <v>3197333.1500000004</v>
      </c>
      <c r="I1900" s="12">
        <f t="shared" si="487"/>
        <v>3503068.9499999997</v>
      </c>
      <c r="J1900" s="286">
        <f>G1915+G1917</f>
        <v>2894337.15</v>
      </c>
      <c r="K1900" s="69"/>
      <c r="L1900" s="69"/>
      <c r="M1900" s="69"/>
      <c r="N1900" s="69"/>
      <c r="O1900" s="69"/>
      <c r="P1900" s="69"/>
      <c r="Q1900" s="69"/>
      <c r="R1900" s="69"/>
    </row>
    <row r="1901" spans="1:20" x14ac:dyDescent="0.2">
      <c r="A1901" s="40" t="s">
        <v>148</v>
      </c>
      <c r="B1901" s="14">
        <v>793</v>
      </c>
      <c r="C1901" s="15" t="s">
        <v>25</v>
      </c>
      <c r="D1901" s="15" t="s">
        <v>66</v>
      </c>
      <c r="E1901" s="15"/>
      <c r="F1901" s="15"/>
      <c r="G1901" s="70">
        <f>G1911+G1902</f>
        <v>2894337.15</v>
      </c>
      <c r="H1901" s="70">
        <f>H1911</f>
        <v>3197333.1500000004</v>
      </c>
      <c r="I1901" s="70">
        <f>I1911</f>
        <v>3503068.9499999997</v>
      </c>
      <c r="J1901" s="158"/>
      <c r="K1901" s="69"/>
      <c r="L1901" s="69"/>
      <c r="M1901" s="69"/>
      <c r="N1901" s="69"/>
      <c r="O1901" s="69"/>
      <c r="P1901" s="69"/>
      <c r="Q1901" s="69"/>
      <c r="R1901" s="69"/>
    </row>
    <row r="1902" spans="1:20" s="134" customFormat="1" ht="26.25" hidden="1" customHeight="1" x14ac:dyDescent="0.2">
      <c r="A1902" s="80" t="s">
        <v>146</v>
      </c>
      <c r="B1902" s="133">
        <v>793</v>
      </c>
      <c r="C1902" s="15" t="s">
        <v>25</v>
      </c>
      <c r="D1902" s="15" t="s">
        <v>66</v>
      </c>
      <c r="E1902" s="131" t="s">
        <v>192</v>
      </c>
      <c r="F1902" s="82"/>
      <c r="G1902" s="84">
        <f>G1906</f>
        <v>0</v>
      </c>
      <c r="H1902" s="84">
        <f t="shared" ref="H1902:I1902" si="488">H1906</f>
        <v>0</v>
      </c>
      <c r="I1902" s="84">
        <f t="shared" si="488"/>
        <v>0</v>
      </c>
      <c r="J1902" s="136">
        <v>1487719</v>
      </c>
      <c r="P1902" s="136"/>
      <c r="Q1902" s="136"/>
      <c r="R1902" s="136"/>
      <c r="S1902" s="136"/>
      <c r="T1902" s="136"/>
    </row>
    <row r="1903" spans="1:20" s="113" customFormat="1" ht="51.75" hidden="1" customHeight="1" x14ac:dyDescent="0.2">
      <c r="A1903" s="80" t="s">
        <v>565</v>
      </c>
      <c r="B1903" s="133">
        <v>793</v>
      </c>
      <c r="C1903" s="15" t="s">
        <v>25</v>
      </c>
      <c r="D1903" s="15" t="s">
        <v>66</v>
      </c>
      <c r="E1903" s="82" t="s">
        <v>566</v>
      </c>
      <c r="F1903" s="82"/>
      <c r="G1903" s="84">
        <f t="shared" ref="G1903:I1904" si="489">G1904</f>
        <v>28114749.759999998</v>
      </c>
      <c r="H1903" s="84">
        <f t="shared" si="489"/>
        <v>0</v>
      </c>
      <c r="I1903" s="84">
        <f t="shared" si="489"/>
        <v>0</v>
      </c>
      <c r="J1903" s="112"/>
      <c r="P1903" s="112"/>
      <c r="Q1903" s="112"/>
      <c r="R1903" s="112"/>
      <c r="S1903" s="112"/>
      <c r="T1903" s="112"/>
    </row>
    <row r="1904" spans="1:20" s="113" customFormat="1" ht="26.25" hidden="1" customHeight="1" x14ac:dyDescent="0.2">
      <c r="A1904" s="80" t="s">
        <v>297</v>
      </c>
      <c r="B1904" s="133">
        <v>793</v>
      </c>
      <c r="C1904" s="15" t="s">
        <v>25</v>
      </c>
      <c r="D1904" s="15" t="s">
        <v>66</v>
      </c>
      <c r="E1904" s="82" t="s">
        <v>566</v>
      </c>
      <c r="F1904" s="82" t="s">
        <v>34</v>
      </c>
      <c r="G1904" s="84">
        <f t="shared" si="489"/>
        <v>28114749.759999998</v>
      </c>
      <c r="H1904" s="84">
        <f t="shared" si="489"/>
        <v>0</v>
      </c>
      <c r="I1904" s="84">
        <f t="shared" si="489"/>
        <v>0</v>
      </c>
      <c r="J1904" s="112"/>
      <c r="P1904" s="112"/>
      <c r="Q1904" s="112"/>
      <c r="R1904" s="112"/>
      <c r="S1904" s="112"/>
      <c r="T1904" s="112"/>
    </row>
    <row r="1905" spans="1:20" s="113" customFormat="1" ht="26.25" hidden="1" customHeight="1" x14ac:dyDescent="0.2">
      <c r="A1905" s="80" t="s">
        <v>35</v>
      </c>
      <c r="B1905" s="133">
        <v>793</v>
      </c>
      <c r="C1905" s="15" t="s">
        <v>25</v>
      </c>
      <c r="D1905" s="15" t="s">
        <v>66</v>
      </c>
      <c r="E1905" s="82" t="s">
        <v>566</v>
      </c>
      <c r="F1905" s="82" t="s">
        <v>36</v>
      </c>
      <c r="G1905" s="84">
        <f>'прил 4'!G1477</f>
        <v>28114749.759999998</v>
      </c>
      <c r="H1905" s="84"/>
      <c r="I1905" s="84"/>
      <c r="J1905" s="112"/>
      <c r="P1905" s="112"/>
      <c r="Q1905" s="112"/>
      <c r="R1905" s="112"/>
      <c r="S1905" s="112"/>
      <c r="T1905" s="112"/>
    </row>
    <row r="1906" spans="1:20" ht="39" hidden="1" customHeight="1" x14ac:dyDescent="0.2">
      <c r="A1906" s="16" t="s">
        <v>1140</v>
      </c>
      <c r="B1906" s="14">
        <v>793</v>
      </c>
      <c r="C1906" s="15" t="s">
        <v>25</v>
      </c>
      <c r="D1906" s="15" t="s">
        <v>66</v>
      </c>
      <c r="E1906" s="15" t="s">
        <v>1143</v>
      </c>
      <c r="F1906" s="15"/>
      <c r="G1906" s="70">
        <f>G1907+G1909</f>
        <v>0</v>
      </c>
      <c r="H1906" s="70">
        <f t="shared" ref="H1906:I1906" si="490">H1907+H1909</f>
        <v>0</v>
      </c>
      <c r="I1906" s="70">
        <f t="shared" si="490"/>
        <v>0</v>
      </c>
      <c r="J1906" s="2"/>
      <c r="K1906" s="1"/>
      <c r="L1906" s="1"/>
      <c r="M1906" s="1"/>
      <c r="N1906" s="1"/>
      <c r="O1906" s="1"/>
      <c r="P1906" s="2"/>
      <c r="Q1906" s="2"/>
      <c r="R1906" s="2"/>
      <c r="S1906" s="2"/>
      <c r="T1906" s="2"/>
    </row>
    <row r="1907" spans="1:20" ht="29.25" hidden="1" customHeight="1" x14ac:dyDescent="0.2">
      <c r="A1907" s="16" t="s">
        <v>297</v>
      </c>
      <c r="B1907" s="15" t="s">
        <v>89</v>
      </c>
      <c r="C1907" s="15" t="s">
        <v>25</v>
      </c>
      <c r="D1907" s="15" t="s">
        <v>66</v>
      </c>
      <c r="E1907" s="15" t="s">
        <v>193</v>
      </c>
      <c r="F1907" s="15" t="s">
        <v>34</v>
      </c>
      <c r="G1907" s="70">
        <f>G1908</f>
        <v>0</v>
      </c>
      <c r="H1907" s="70"/>
      <c r="I1907" s="70"/>
      <c r="J1907" s="2"/>
      <c r="K1907" s="1"/>
      <c r="L1907" s="1"/>
      <c r="M1907" s="1"/>
      <c r="N1907" s="1"/>
      <c r="O1907" s="1"/>
      <c r="P1907" s="2"/>
      <c r="Q1907" s="2"/>
      <c r="R1907" s="2"/>
      <c r="S1907" s="2"/>
      <c r="T1907" s="2"/>
    </row>
    <row r="1908" spans="1:20" ht="36.75" hidden="1" customHeight="1" x14ac:dyDescent="0.2">
      <c r="A1908" s="16" t="s">
        <v>35</v>
      </c>
      <c r="B1908" s="15" t="s">
        <v>89</v>
      </c>
      <c r="C1908" s="15" t="s">
        <v>25</v>
      </c>
      <c r="D1908" s="15" t="s">
        <v>66</v>
      </c>
      <c r="E1908" s="15" t="s">
        <v>193</v>
      </c>
      <c r="F1908" s="15" t="s">
        <v>36</v>
      </c>
      <c r="G1908" s="70">
        <f>'прил 4'!G3282</f>
        <v>0</v>
      </c>
      <c r="H1908" s="70"/>
      <c r="I1908" s="70"/>
      <c r="J1908" s="2"/>
      <c r="K1908" s="1"/>
      <c r="L1908" s="1"/>
      <c r="M1908" s="1"/>
      <c r="N1908" s="1"/>
      <c r="O1908" s="1"/>
      <c r="P1908" s="2"/>
      <c r="Q1908" s="2"/>
      <c r="R1908" s="2"/>
      <c r="S1908" s="2"/>
      <c r="T1908" s="2"/>
    </row>
    <row r="1909" spans="1:20" ht="25.5" hidden="1" x14ac:dyDescent="0.2">
      <c r="A1909" s="16" t="s">
        <v>297</v>
      </c>
      <c r="B1909" s="14">
        <v>793</v>
      </c>
      <c r="C1909" s="15" t="s">
        <v>25</v>
      </c>
      <c r="D1909" s="15" t="s">
        <v>66</v>
      </c>
      <c r="E1909" s="15" t="s">
        <v>1143</v>
      </c>
      <c r="F1909" s="15" t="s">
        <v>55</v>
      </c>
      <c r="G1909" s="70">
        <f t="shared" ref="G1909:I1909" si="491">G1910</f>
        <v>0</v>
      </c>
      <c r="H1909" s="70">
        <f t="shared" si="491"/>
        <v>0</v>
      </c>
      <c r="I1909" s="70">
        <f t="shared" si="491"/>
        <v>0</v>
      </c>
      <c r="J1909" s="2"/>
      <c r="K1909" s="1"/>
      <c r="L1909" s="1"/>
      <c r="M1909" s="1"/>
      <c r="N1909" s="1"/>
      <c r="O1909" s="1"/>
      <c r="P1909" s="2"/>
      <c r="Q1909" s="2"/>
      <c r="R1909" s="2"/>
      <c r="S1909" s="2"/>
      <c r="T1909" s="2"/>
    </row>
    <row r="1910" spans="1:20" ht="27.75" hidden="1" customHeight="1" x14ac:dyDescent="0.2">
      <c r="A1910" s="16" t="s">
        <v>35</v>
      </c>
      <c r="B1910" s="14">
        <v>793</v>
      </c>
      <c r="C1910" s="15" t="s">
        <v>25</v>
      </c>
      <c r="D1910" s="15" t="s">
        <v>66</v>
      </c>
      <c r="E1910" s="15" t="s">
        <v>1143</v>
      </c>
      <c r="F1910" s="15" t="s">
        <v>56</v>
      </c>
      <c r="G1910" s="70"/>
      <c r="H1910" s="70"/>
      <c r="I1910" s="70"/>
      <c r="J1910" s="2"/>
      <c r="K1910" s="1"/>
      <c r="L1910" s="1"/>
      <c r="M1910" s="1"/>
      <c r="N1910" s="1"/>
      <c r="O1910" s="1"/>
      <c r="P1910" s="2"/>
      <c r="Q1910" s="2"/>
      <c r="R1910" s="2"/>
      <c r="S1910" s="2"/>
      <c r="T1910" s="2"/>
    </row>
    <row r="1911" spans="1:20" s="28" customFormat="1" ht="25.5" x14ac:dyDescent="0.2">
      <c r="A1911" s="16" t="s">
        <v>1017</v>
      </c>
      <c r="B1911" s="133">
        <v>793</v>
      </c>
      <c r="C1911" s="15" t="s">
        <v>25</v>
      </c>
      <c r="D1911" s="15" t="s">
        <v>66</v>
      </c>
      <c r="E1911" s="15" t="s">
        <v>1015</v>
      </c>
      <c r="F1911" s="39"/>
      <c r="G1911" s="70">
        <f>G1913</f>
        <v>2894337.15</v>
      </c>
      <c r="H1911" s="70">
        <f>H1913</f>
        <v>3197333.1500000004</v>
      </c>
      <c r="I1911" s="70">
        <f>I1913</f>
        <v>3503068.9499999997</v>
      </c>
      <c r="J1911" s="158"/>
      <c r="K1911" s="287"/>
      <c r="L1911" s="287"/>
      <c r="M1911" s="287"/>
      <c r="N1911" s="287"/>
      <c r="O1911" s="287"/>
      <c r="P1911" s="287"/>
      <c r="Q1911" s="287"/>
      <c r="R1911" s="287"/>
    </row>
    <row r="1912" spans="1:20" s="46" customFormat="1" ht="41.25" hidden="1" customHeight="1" x14ac:dyDescent="0.2">
      <c r="A1912" s="16"/>
      <c r="B1912" s="133"/>
      <c r="C1912" s="15"/>
      <c r="D1912" s="15"/>
      <c r="E1912" s="15"/>
      <c r="F1912" s="15"/>
      <c r="G1912" s="70"/>
      <c r="H1912" s="70"/>
      <c r="I1912" s="70"/>
      <c r="J1912" s="158"/>
      <c r="K1912" s="58"/>
      <c r="L1912" s="58"/>
      <c r="M1912" s="58"/>
      <c r="N1912" s="58"/>
      <c r="O1912" s="58"/>
      <c r="P1912" s="58"/>
      <c r="Q1912" s="58"/>
      <c r="R1912" s="58"/>
    </row>
    <row r="1913" spans="1:20" s="28" customFormat="1" ht="66.75" customHeight="1" x14ac:dyDescent="0.2">
      <c r="A1913" s="101" t="s">
        <v>1325</v>
      </c>
      <c r="B1913" s="133">
        <v>793</v>
      </c>
      <c r="C1913" s="15" t="s">
        <v>25</v>
      </c>
      <c r="D1913" s="15" t="s">
        <v>66</v>
      </c>
      <c r="E1913" s="15" t="s">
        <v>1324</v>
      </c>
      <c r="F1913" s="39"/>
      <c r="G1913" s="70">
        <f>G1914+G1916</f>
        <v>2894337.15</v>
      </c>
      <c r="H1913" s="70">
        <f t="shared" ref="H1913" si="492">H1914+H1916</f>
        <v>3197333.1500000004</v>
      </c>
      <c r="I1913" s="70">
        <f t="shared" ref="I1913" si="493">I1914+I1916</f>
        <v>3503068.9499999997</v>
      </c>
      <c r="J1913" s="158"/>
      <c r="K1913" s="287"/>
      <c r="L1913" s="287"/>
      <c r="M1913" s="287"/>
      <c r="N1913" s="287"/>
      <c r="O1913" s="287"/>
      <c r="P1913" s="287"/>
      <c r="Q1913" s="287"/>
      <c r="R1913" s="287"/>
    </row>
    <row r="1914" spans="1:20" ht="22.5" customHeight="1" x14ac:dyDescent="0.2">
      <c r="A1914" s="80" t="s">
        <v>53</v>
      </c>
      <c r="B1914" s="133">
        <v>793</v>
      </c>
      <c r="C1914" s="15" t="s">
        <v>25</v>
      </c>
      <c r="D1914" s="15" t="s">
        <v>66</v>
      </c>
      <c r="E1914" s="15" t="s">
        <v>1324</v>
      </c>
      <c r="F1914" s="15" t="s">
        <v>55</v>
      </c>
      <c r="G1914" s="70">
        <f t="shared" ref="G1914:I1916" si="494">G1915</f>
        <v>2814336.3</v>
      </c>
      <c r="H1914" s="70">
        <f t="shared" si="494"/>
        <v>3112332.2</v>
      </c>
      <c r="I1914" s="70">
        <f t="shared" si="494"/>
        <v>3413069.05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20" ht="25.5" x14ac:dyDescent="0.2">
      <c r="A1915" s="80" t="s">
        <v>297</v>
      </c>
      <c r="B1915" s="133">
        <v>793</v>
      </c>
      <c r="C1915" s="15" t="s">
        <v>25</v>
      </c>
      <c r="D1915" s="15" t="s">
        <v>66</v>
      </c>
      <c r="E1915" s="15" t="s">
        <v>1324</v>
      </c>
      <c r="F1915" s="15" t="s">
        <v>56</v>
      </c>
      <c r="G1915" s="70">
        <v>2814336.3</v>
      </c>
      <c r="H1915" s="70">
        <v>3112332.2</v>
      </c>
      <c r="I1915" s="70">
        <v>3413069.05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20" ht="22.5" customHeight="1" x14ac:dyDescent="0.2">
      <c r="A1916" s="80" t="s">
        <v>53</v>
      </c>
      <c r="B1916" s="133">
        <v>793</v>
      </c>
      <c r="C1916" s="15" t="s">
        <v>25</v>
      </c>
      <c r="D1916" s="15" t="s">
        <v>66</v>
      </c>
      <c r="E1916" s="15" t="s">
        <v>1324</v>
      </c>
      <c r="F1916" s="82" t="s">
        <v>34</v>
      </c>
      <c r="G1916" s="70">
        <f t="shared" si="494"/>
        <v>80000.850000000006</v>
      </c>
      <c r="H1916" s="70">
        <f t="shared" si="494"/>
        <v>85000.95</v>
      </c>
      <c r="I1916" s="70">
        <f t="shared" si="494"/>
        <v>89999.9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20" ht="25.5" x14ac:dyDescent="0.2">
      <c r="A1917" s="80" t="s">
        <v>297</v>
      </c>
      <c r="B1917" s="133">
        <v>793</v>
      </c>
      <c r="C1917" s="15" t="s">
        <v>25</v>
      </c>
      <c r="D1917" s="15" t="s">
        <v>66</v>
      </c>
      <c r="E1917" s="15" t="s">
        <v>1324</v>
      </c>
      <c r="F1917" s="82" t="s">
        <v>36</v>
      </c>
      <c r="G1917" s="70">
        <v>80000.850000000006</v>
      </c>
      <c r="H1917" s="70">
        <v>85000.95</v>
      </c>
      <c r="I1917" s="70">
        <v>89999.9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20" ht="16.5" hidden="1" x14ac:dyDescent="0.2">
      <c r="A1918" s="281"/>
      <c r="B1918" s="285"/>
      <c r="C1918" s="282"/>
      <c r="D1918" s="282"/>
      <c r="E1918" s="282"/>
      <c r="F1918" s="282"/>
      <c r="G1918" s="283"/>
      <c r="H1918" s="283"/>
      <c r="I1918" s="283"/>
      <c r="J1918" s="284"/>
      <c r="K1918" s="220"/>
      <c r="L1918" s="69"/>
      <c r="M1918" s="69"/>
      <c r="N1918" s="69"/>
      <c r="O1918" s="69"/>
      <c r="P1918" s="69"/>
      <c r="Q1918" s="69"/>
      <c r="R1918" s="69"/>
    </row>
    <row r="1919" spans="1:20" hidden="1" x14ac:dyDescent="0.2">
      <c r="A1919" s="47"/>
      <c r="B1919" s="14"/>
      <c r="C1919" s="20"/>
      <c r="D1919" s="20"/>
      <c r="E1919" s="20"/>
      <c r="F1919" s="20"/>
      <c r="G1919" s="12"/>
      <c r="H1919" s="12"/>
      <c r="I1919" s="12"/>
      <c r="J1919" s="286"/>
      <c r="K1919" s="69"/>
      <c r="L1919" s="69"/>
      <c r="M1919" s="69"/>
      <c r="N1919" s="69"/>
      <c r="O1919" s="69"/>
      <c r="P1919" s="69"/>
      <c r="Q1919" s="69"/>
      <c r="R1919" s="69"/>
    </row>
    <row r="1920" spans="1:20" hidden="1" x14ac:dyDescent="0.2">
      <c r="A1920" s="40"/>
      <c r="B1920" s="14"/>
      <c r="C1920" s="15"/>
      <c r="D1920" s="15"/>
      <c r="E1920" s="15"/>
      <c r="F1920" s="15"/>
      <c r="G1920" s="70"/>
      <c r="H1920" s="70"/>
      <c r="I1920" s="70"/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18" s="28" customFormat="1" hidden="1" x14ac:dyDescent="0.2">
      <c r="A1921" s="16"/>
      <c r="B1921" s="14"/>
      <c r="C1921" s="15"/>
      <c r="D1921" s="15"/>
      <c r="E1921" s="15"/>
      <c r="F1921" s="39"/>
      <c r="G1921" s="70"/>
      <c r="H1921" s="70"/>
      <c r="I1921" s="70"/>
      <c r="J1921" s="158"/>
      <c r="K1921" s="287"/>
      <c r="L1921" s="287"/>
      <c r="M1921" s="287"/>
      <c r="N1921" s="287"/>
      <c r="O1921" s="287"/>
      <c r="P1921" s="287"/>
      <c r="Q1921" s="287"/>
      <c r="R1921" s="287"/>
    </row>
    <row r="1922" spans="1:18" s="46" customFormat="1" ht="41.25" hidden="1" customHeight="1" x14ac:dyDescent="0.2">
      <c r="A1922" s="16"/>
      <c r="B1922" s="14"/>
      <c r="C1922" s="15"/>
      <c r="D1922" s="15"/>
      <c r="E1922" s="15"/>
      <c r="F1922" s="15"/>
      <c r="G1922" s="70"/>
      <c r="H1922" s="70"/>
      <c r="I1922" s="70"/>
      <c r="J1922" s="158"/>
      <c r="K1922" s="58"/>
      <c r="L1922" s="58"/>
      <c r="M1922" s="58"/>
      <c r="N1922" s="58"/>
      <c r="O1922" s="58"/>
      <c r="P1922" s="58"/>
      <c r="Q1922" s="58"/>
      <c r="R1922" s="58"/>
    </row>
    <row r="1923" spans="1:18" s="28" customFormat="1" hidden="1" x14ac:dyDescent="0.2">
      <c r="A1923" s="16"/>
      <c r="B1923" s="14"/>
      <c r="C1923" s="15"/>
      <c r="D1923" s="15"/>
      <c r="E1923" s="15"/>
      <c r="F1923" s="39"/>
      <c r="G1923" s="70"/>
      <c r="H1923" s="70"/>
      <c r="I1923" s="70"/>
      <c r="J1923" s="158"/>
      <c r="K1923" s="287"/>
      <c r="L1923" s="287"/>
      <c r="M1923" s="287"/>
      <c r="N1923" s="287"/>
      <c r="O1923" s="287"/>
      <c r="P1923" s="287"/>
      <c r="Q1923" s="287"/>
      <c r="R1923" s="287"/>
    </row>
    <row r="1924" spans="1:18" ht="22.5" hidden="1" customHeight="1" x14ac:dyDescent="0.2">
      <c r="A1924" s="16"/>
      <c r="B1924" s="14"/>
      <c r="C1924" s="15"/>
      <c r="D1924" s="15"/>
      <c r="E1924" s="15"/>
      <c r="F1924" s="15"/>
      <c r="G1924" s="70"/>
      <c r="H1924" s="70"/>
      <c r="I1924" s="70"/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idden="1" x14ac:dyDescent="0.2">
      <c r="A1925" s="16"/>
      <c r="B1925" s="14"/>
      <c r="C1925" s="15"/>
      <c r="D1925" s="15"/>
      <c r="E1925" s="15"/>
      <c r="F1925" s="15"/>
      <c r="G1925" s="70"/>
      <c r="H1925" s="70"/>
      <c r="I1925" s="70"/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s="22" customFormat="1" hidden="1" x14ac:dyDescent="0.2">
      <c r="A1926" s="290"/>
      <c r="B1926" s="14"/>
      <c r="C1926" s="20"/>
      <c r="D1926" s="20"/>
      <c r="E1926" s="20"/>
      <c r="F1926" s="20"/>
      <c r="G1926" s="12"/>
      <c r="H1926" s="12"/>
      <c r="I1926" s="12"/>
      <c r="J1926" s="286"/>
      <c r="K1926" s="61"/>
      <c r="L1926" s="61"/>
      <c r="M1926" s="61"/>
      <c r="N1926" s="61"/>
      <c r="O1926" s="61"/>
      <c r="P1926" s="61"/>
      <c r="Q1926" s="61"/>
      <c r="R1926" s="61"/>
    </row>
    <row r="1927" spans="1:18" ht="38.450000000000003" customHeight="1" x14ac:dyDescent="0.2">
      <c r="A1927" s="11" t="s">
        <v>150</v>
      </c>
      <c r="B1927" s="6">
        <v>793</v>
      </c>
      <c r="C1927" s="7" t="s">
        <v>66</v>
      </c>
      <c r="D1927" s="7"/>
      <c r="E1927" s="7"/>
      <c r="F1927" s="7"/>
      <c r="G1927" s="38">
        <f>G1928+G2056+G1964</f>
        <v>4077280.26</v>
      </c>
      <c r="H1927" s="38">
        <f>H1928+H2056+H1964</f>
        <v>2418800</v>
      </c>
      <c r="I1927" s="38">
        <f>I1928+I2056+I1964</f>
        <v>2168800</v>
      </c>
      <c r="J1927" s="300">
        <f>G1982+G1993+G2031+G2063+G2070</f>
        <v>770662.88</v>
      </c>
      <c r="K1927" s="69"/>
      <c r="L1927" s="69"/>
      <c r="M1927" s="69"/>
      <c r="N1927" s="69"/>
      <c r="O1927" s="69"/>
      <c r="P1927" s="220"/>
      <c r="Q1927" s="220"/>
      <c r="R1927" s="69"/>
    </row>
    <row r="1928" spans="1:18" s="46" customFormat="1" ht="32.25" customHeight="1" x14ac:dyDescent="0.2">
      <c r="A1928" s="40" t="s">
        <v>702</v>
      </c>
      <c r="B1928" s="14">
        <v>793</v>
      </c>
      <c r="C1928" s="15" t="s">
        <v>66</v>
      </c>
      <c r="D1928" s="15" t="s">
        <v>109</v>
      </c>
      <c r="E1928" s="15"/>
      <c r="F1928" s="15"/>
      <c r="G1928" s="70">
        <f>G1929+G1953+G1950+G1960</f>
        <v>505800</v>
      </c>
      <c r="H1928" s="70">
        <f t="shared" ref="H1928:I1928" si="495">H1929+H1953+H1950</f>
        <v>350000</v>
      </c>
      <c r="I1928" s="70">
        <f t="shared" si="495"/>
        <v>100000</v>
      </c>
      <c r="J1928" s="158"/>
      <c r="K1928" s="58"/>
      <c r="L1928" s="58"/>
      <c r="M1928" s="58"/>
      <c r="N1928" s="58"/>
      <c r="O1928" s="58"/>
      <c r="P1928" s="58"/>
      <c r="Q1928" s="58"/>
      <c r="R1928" s="58"/>
    </row>
    <row r="1929" spans="1:18" s="28" customFormat="1" ht="63.75" x14ac:dyDescent="0.2">
      <c r="A1929" s="40" t="s">
        <v>1037</v>
      </c>
      <c r="B1929" s="14">
        <v>793</v>
      </c>
      <c r="C1929" s="15" t="s">
        <v>66</v>
      </c>
      <c r="D1929" s="15" t="s">
        <v>109</v>
      </c>
      <c r="E1929" s="15" t="s">
        <v>232</v>
      </c>
      <c r="F1929" s="39"/>
      <c r="G1929" s="70">
        <f>G1933+G1938+G1944+G1947+G1932+G1941+G1957</f>
        <v>505800</v>
      </c>
      <c r="H1929" s="70">
        <f t="shared" ref="H1929:I1929" si="496">H1933+H1938+H1944+H1947+H1932</f>
        <v>350000</v>
      </c>
      <c r="I1929" s="70">
        <f t="shared" si="496"/>
        <v>100000</v>
      </c>
      <c r="J1929" s="158"/>
      <c r="K1929" s="158"/>
      <c r="L1929" s="158"/>
      <c r="M1929" s="158"/>
      <c r="N1929" s="158"/>
      <c r="O1929" s="158"/>
      <c r="P1929" s="287"/>
      <c r="Q1929" s="303"/>
      <c r="R1929" s="287"/>
    </row>
    <row r="1930" spans="1:18" s="28" customFormat="1" ht="67.5" hidden="1" customHeight="1" x14ac:dyDescent="0.2">
      <c r="A1930" s="40" t="s">
        <v>306</v>
      </c>
      <c r="B1930" s="14">
        <v>793</v>
      </c>
      <c r="C1930" s="15" t="s">
        <v>66</v>
      </c>
      <c r="D1930" s="15" t="s">
        <v>109</v>
      </c>
      <c r="E1930" s="15" t="s">
        <v>123</v>
      </c>
      <c r="F1930" s="39"/>
      <c r="G1930" s="70">
        <f>G1931</f>
        <v>0</v>
      </c>
      <c r="H1930" s="70">
        <f t="shared" ref="H1930:I1930" si="497">H1931</f>
        <v>0</v>
      </c>
      <c r="I1930" s="70">
        <f t="shared" si="497"/>
        <v>0</v>
      </c>
      <c r="J1930" s="158"/>
      <c r="K1930" s="287"/>
      <c r="L1930" s="287"/>
      <c r="M1930" s="287"/>
      <c r="N1930" s="287"/>
      <c r="O1930" s="287"/>
      <c r="P1930" s="287"/>
      <c r="Q1930" s="287"/>
      <c r="R1930" s="287"/>
    </row>
    <row r="1931" spans="1:18" s="28" customFormat="1" ht="25.5" hidden="1" x14ac:dyDescent="0.2">
      <c r="A1931" s="16" t="s">
        <v>297</v>
      </c>
      <c r="B1931" s="14">
        <v>793</v>
      </c>
      <c r="C1931" s="15" t="s">
        <v>66</v>
      </c>
      <c r="D1931" s="15" t="s">
        <v>109</v>
      </c>
      <c r="E1931" s="15" t="s">
        <v>123</v>
      </c>
      <c r="F1931" s="15" t="s">
        <v>34</v>
      </c>
      <c r="G1931" s="70">
        <f>G1932</f>
        <v>0</v>
      </c>
      <c r="H1931" s="70">
        <f t="shared" ref="H1931:I1931" si="498">H1932</f>
        <v>0</v>
      </c>
      <c r="I1931" s="70">
        <f t="shared" si="498"/>
        <v>0</v>
      </c>
      <c r="J1931" s="158"/>
      <c r="K1931" s="287"/>
      <c r="L1931" s="287"/>
      <c r="M1931" s="287"/>
      <c r="N1931" s="287"/>
      <c r="O1931" s="287"/>
      <c r="P1931" s="287"/>
      <c r="Q1931" s="287"/>
      <c r="R1931" s="287"/>
    </row>
    <row r="1932" spans="1:18" s="28" customFormat="1" ht="25.5" hidden="1" x14ac:dyDescent="0.2">
      <c r="A1932" s="16" t="s">
        <v>35</v>
      </c>
      <c r="B1932" s="14">
        <v>793</v>
      </c>
      <c r="C1932" s="15" t="s">
        <v>66</v>
      </c>
      <c r="D1932" s="15" t="s">
        <v>109</v>
      </c>
      <c r="E1932" s="15" t="s">
        <v>123</v>
      </c>
      <c r="F1932" s="15" t="s">
        <v>36</v>
      </c>
      <c r="G1932" s="70">
        <v>0</v>
      </c>
      <c r="H1932" s="27"/>
      <c r="I1932" s="27"/>
      <c r="J1932" s="221"/>
      <c r="K1932" s="287"/>
      <c r="L1932" s="287"/>
      <c r="M1932" s="287"/>
      <c r="N1932" s="287"/>
      <c r="O1932" s="287"/>
      <c r="P1932" s="287"/>
      <c r="Q1932" s="287"/>
      <c r="R1932" s="287"/>
    </row>
    <row r="1933" spans="1:18" ht="53.25" hidden="1" customHeight="1" x14ac:dyDescent="0.2">
      <c r="A1933" s="57" t="s">
        <v>694</v>
      </c>
      <c r="B1933" s="14">
        <v>793</v>
      </c>
      <c r="C1933" s="15" t="s">
        <v>66</v>
      </c>
      <c r="D1933" s="15" t="s">
        <v>109</v>
      </c>
      <c r="E1933" s="15" t="s">
        <v>233</v>
      </c>
      <c r="F1933" s="15"/>
      <c r="G1933" s="70">
        <f>G1934</f>
        <v>0</v>
      </c>
      <c r="H1933" s="70">
        <f>H1934+H1936</f>
        <v>0</v>
      </c>
      <c r="I1933" s="70">
        <f>I1934+I1936</f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25.5" hidden="1" x14ac:dyDescent="0.2">
      <c r="A1934" s="16" t="s">
        <v>297</v>
      </c>
      <c r="B1934" s="14">
        <v>793</v>
      </c>
      <c r="C1934" s="15" t="s">
        <v>66</v>
      </c>
      <c r="D1934" s="15" t="s">
        <v>109</v>
      </c>
      <c r="E1934" s="15" t="s">
        <v>233</v>
      </c>
      <c r="F1934" s="15" t="s">
        <v>34</v>
      </c>
      <c r="G1934" s="70">
        <f>G1935</f>
        <v>0</v>
      </c>
      <c r="H1934" s="70">
        <f t="shared" ref="H1934:I1934" si="499">H1935</f>
        <v>0</v>
      </c>
      <c r="I1934" s="70">
        <f t="shared" si="499"/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25.5" hidden="1" x14ac:dyDescent="0.2">
      <c r="A1935" s="16" t="s">
        <v>35</v>
      </c>
      <c r="B1935" s="14">
        <v>793</v>
      </c>
      <c r="C1935" s="15" t="s">
        <v>66</v>
      </c>
      <c r="D1935" s="15" t="s">
        <v>109</v>
      </c>
      <c r="E1935" s="15" t="s">
        <v>233</v>
      </c>
      <c r="F1935" s="15" t="s">
        <v>36</v>
      </c>
      <c r="G1935" s="70">
        <v>0</v>
      </c>
      <c r="H1935" s="70">
        <v>0</v>
      </c>
      <c r="I1935" s="70"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17.25" hidden="1" customHeight="1" x14ac:dyDescent="0.2">
      <c r="A1936" s="16" t="s">
        <v>60</v>
      </c>
      <c r="B1936" s="14">
        <v>793</v>
      </c>
      <c r="C1936" s="15" t="s">
        <v>66</v>
      </c>
      <c r="D1936" s="15" t="s">
        <v>109</v>
      </c>
      <c r="E1936" s="15" t="s">
        <v>234</v>
      </c>
      <c r="F1936" s="15" t="s">
        <v>61</v>
      </c>
      <c r="G1936" s="70">
        <f>G1937</f>
        <v>0</v>
      </c>
      <c r="H1936" s="70">
        <f t="shared" ref="H1936:I1936" si="500">H1937</f>
        <v>0</v>
      </c>
      <c r="I1936" s="70">
        <f t="shared" si="500"/>
        <v>0</v>
      </c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ht="13.5" hidden="1" customHeight="1" x14ac:dyDescent="0.2">
      <c r="A1937" s="16" t="s">
        <v>162</v>
      </c>
      <c r="B1937" s="14">
        <v>793</v>
      </c>
      <c r="C1937" s="15" t="s">
        <v>66</v>
      </c>
      <c r="D1937" s="15" t="s">
        <v>109</v>
      </c>
      <c r="E1937" s="15" t="s">
        <v>234</v>
      </c>
      <c r="F1937" s="15" t="s">
        <v>163</v>
      </c>
      <c r="G1937" s="70">
        <v>0</v>
      </c>
      <c r="H1937" s="70"/>
      <c r="I1937" s="70">
        <v>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38.25" customHeight="1" x14ac:dyDescent="0.2">
      <c r="A1938" s="16" t="s">
        <v>399</v>
      </c>
      <c r="B1938" s="14">
        <v>793</v>
      </c>
      <c r="C1938" s="15" t="s">
        <v>66</v>
      </c>
      <c r="D1938" s="15" t="s">
        <v>109</v>
      </c>
      <c r="E1938" s="15" t="s">
        <v>400</v>
      </c>
      <c r="F1938" s="15"/>
      <c r="G1938" s="70">
        <f>G1939</f>
        <v>505800</v>
      </c>
      <c r="H1938" s="70">
        <f t="shared" ref="H1938:I1938" si="501">H1939</f>
        <v>350000</v>
      </c>
      <c r="I1938" s="70">
        <f t="shared" si="501"/>
        <v>100000</v>
      </c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ht="28.5" customHeight="1" x14ac:dyDescent="0.2">
      <c r="A1939" s="16" t="s">
        <v>35</v>
      </c>
      <c r="B1939" s="14">
        <v>793</v>
      </c>
      <c r="C1939" s="15" t="s">
        <v>66</v>
      </c>
      <c r="D1939" s="15" t="s">
        <v>109</v>
      </c>
      <c r="E1939" s="15" t="s">
        <v>400</v>
      </c>
      <c r="F1939" s="15" t="s">
        <v>34</v>
      </c>
      <c r="G1939" s="70">
        <f>G1940</f>
        <v>505800</v>
      </c>
      <c r="H1939" s="70">
        <f t="shared" ref="H1939:I1939" si="502">H1940</f>
        <v>350000</v>
      </c>
      <c r="I1939" s="70">
        <f t="shared" si="502"/>
        <v>100000</v>
      </c>
      <c r="J1939" s="158"/>
      <c r="K1939" s="69"/>
      <c r="L1939" s="69"/>
      <c r="M1939" s="69"/>
      <c r="N1939" s="69"/>
      <c r="O1939" s="69"/>
      <c r="P1939" s="69"/>
      <c r="Q1939" s="69"/>
      <c r="R1939" s="69"/>
    </row>
    <row r="1940" spans="1:18" ht="25.5" x14ac:dyDescent="0.2">
      <c r="A1940" s="16" t="s">
        <v>35</v>
      </c>
      <c r="B1940" s="14">
        <v>793</v>
      </c>
      <c r="C1940" s="15" t="s">
        <v>66</v>
      </c>
      <c r="D1940" s="15" t="s">
        <v>109</v>
      </c>
      <c r="E1940" s="15" t="s">
        <v>400</v>
      </c>
      <c r="F1940" s="15" t="s">
        <v>36</v>
      </c>
      <c r="G1940" s="84">
        <f>350000+155800</f>
        <v>505800</v>
      </c>
      <c r="H1940" s="70">
        <v>350000</v>
      </c>
      <c r="I1940" s="70">
        <v>100000</v>
      </c>
      <c r="J1940" s="158"/>
      <c r="K1940" s="69"/>
      <c r="L1940" s="69"/>
      <c r="M1940" s="69"/>
      <c r="N1940" s="69"/>
      <c r="O1940" s="69"/>
      <c r="P1940" s="69"/>
      <c r="Q1940" s="69"/>
      <c r="R1940" s="69"/>
    </row>
    <row r="1941" spans="1:18" ht="38.25" hidden="1" customHeight="1" x14ac:dyDescent="0.2">
      <c r="A1941" s="16" t="s">
        <v>705</v>
      </c>
      <c r="B1941" s="14">
        <v>793</v>
      </c>
      <c r="C1941" s="15" t="s">
        <v>66</v>
      </c>
      <c r="D1941" s="15" t="s">
        <v>109</v>
      </c>
      <c r="E1941" s="15" t="s">
        <v>704</v>
      </c>
      <c r="F1941" s="15"/>
      <c r="G1941" s="70">
        <f>G1942</f>
        <v>0</v>
      </c>
      <c r="H1941" s="70">
        <f t="shared" ref="H1941:I1942" si="503">H1942</f>
        <v>0</v>
      </c>
      <c r="I1941" s="70">
        <f t="shared" si="503"/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ht="28.5" hidden="1" customHeight="1" x14ac:dyDescent="0.2">
      <c r="A1942" s="16" t="s">
        <v>35</v>
      </c>
      <c r="B1942" s="14">
        <v>793</v>
      </c>
      <c r="C1942" s="15" t="s">
        <v>66</v>
      </c>
      <c r="D1942" s="15" t="s">
        <v>109</v>
      </c>
      <c r="E1942" s="15" t="s">
        <v>704</v>
      </c>
      <c r="F1942" s="15" t="s">
        <v>34</v>
      </c>
      <c r="G1942" s="70">
        <f>G1943</f>
        <v>0</v>
      </c>
      <c r="H1942" s="70">
        <f t="shared" si="503"/>
        <v>0</v>
      </c>
      <c r="I1942" s="70">
        <f t="shared" si="503"/>
        <v>0</v>
      </c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25.5" hidden="1" x14ac:dyDescent="0.2">
      <c r="A1943" s="16" t="s">
        <v>35</v>
      </c>
      <c r="B1943" s="14">
        <v>793</v>
      </c>
      <c r="C1943" s="15" t="s">
        <v>66</v>
      </c>
      <c r="D1943" s="15" t="s">
        <v>109</v>
      </c>
      <c r="E1943" s="15" t="s">
        <v>704</v>
      </c>
      <c r="F1943" s="15" t="s">
        <v>36</v>
      </c>
      <c r="G1943" s="70"/>
      <c r="H1943" s="70"/>
      <c r="I1943" s="70"/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46.5" hidden="1" customHeight="1" x14ac:dyDescent="0.2">
      <c r="A1944" s="57" t="s">
        <v>432</v>
      </c>
      <c r="B1944" s="14">
        <v>793</v>
      </c>
      <c r="C1944" s="15" t="s">
        <v>66</v>
      </c>
      <c r="D1944" s="15" t="s">
        <v>109</v>
      </c>
      <c r="E1944" s="15" t="s">
        <v>431</v>
      </c>
      <c r="F1944" s="15"/>
      <c r="G1944" s="70">
        <f>G1945</f>
        <v>0</v>
      </c>
      <c r="H1944" s="70">
        <f t="shared" ref="H1944:I1944" si="504">H1945</f>
        <v>0</v>
      </c>
      <c r="I1944" s="70">
        <f t="shared" si="504"/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5.5" hidden="1" customHeight="1" x14ac:dyDescent="0.2">
      <c r="A1945" s="16" t="s">
        <v>297</v>
      </c>
      <c r="B1945" s="14">
        <v>793</v>
      </c>
      <c r="C1945" s="15" t="s">
        <v>66</v>
      </c>
      <c r="D1945" s="15" t="s">
        <v>109</v>
      </c>
      <c r="E1945" s="15" t="s">
        <v>431</v>
      </c>
      <c r="F1945" s="15" t="s">
        <v>34</v>
      </c>
      <c r="G1945" s="70">
        <f>G1946</f>
        <v>0</v>
      </c>
      <c r="H1945" s="70">
        <f t="shared" ref="H1945:I1945" si="505">H1946</f>
        <v>0</v>
      </c>
      <c r="I1945" s="70">
        <f t="shared" si="505"/>
        <v>0</v>
      </c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5.5" hidden="1" customHeight="1" x14ac:dyDescent="0.2">
      <c r="A1946" s="16" t="s">
        <v>35</v>
      </c>
      <c r="B1946" s="14">
        <v>793</v>
      </c>
      <c r="C1946" s="15" t="s">
        <v>66</v>
      </c>
      <c r="D1946" s="15" t="s">
        <v>109</v>
      </c>
      <c r="E1946" s="15" t="s">
        <v>431</v>
      </c>
      <c r="F1946" s="15" t="s">
        <v>36</v>
      </c>
      <c r="G1946" s="70">
        <v>0</v>
      </c>
      <c r="H1946" s="70"/>
      <c r="I1946" s="70">
        <v>0</v>
      </c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t="46.5" hidden="1" customHeight="1" x14ac:dyDescent="0.2">
      <c r="A1947" s="57" t="s">
        <v>434</v>
      </c>
      <c r="B1947" s="14">
        <v>793</v>
      </c>
      <c r="C1947" s="15" t="s">
        <v>66</v>
      </c>
      <c r="D1947" s="15" t="s">
        <v>109</v>
      </c>
      <c r="E1947" s="15" t="s">
        <v>433</v>
      </c>
      <c r="F1947" s="15"/>
      <c r="G1947" s="70">
        <f>G1948</f>
        <v>0</v>
      </c>
      <c r="H1947" s="70">
        <f t="shared" ref="H1947:I1947" si="506">H1948</f>
        <v>0</v>
      </c>
      <c r="I1947" s="70">
        <f t="shared" si="506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t="25.5" hidden="1" x14ac:dyDescent="0.2">
      <c r="A1948" s="16" t="s">
        <v>297</v>
      </c>
      <c r="B1948" s="14">
        <v>793</v>
      </c>
      <c r="C1948" s="15" t="s">
        <v>66</v>
      </c>
      <c r="D1948" s="15" t="s">
        <v>109</v>
      </c>
      <c r="E1948" s="15" t="s">
        <v>433</v>
      </c>
      <c r="F1948" s="15" t="s">
        <v>34</v>
      </c>
      <c r="G1948" s="70">
        <f>G1949</f>
        <v>0</v>
      </c>
      <c r="H1948" s="70">
        <f>H1949</f>
        <v>0</v>
      </c>
      <c r="I1948" s="70">
        <f>I1949</f>
        <v>0</v>
      </c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25.5" hidden="1" x14ac:dyDescent="0.2">
      <c r="A1949" s="16" t="s">
        <v>35</v>
      </c>
      <c r="B1949" s="14">
        <v>793</v>
      </c>
      <c r="C1949" s="15" t="s">
        <v>66</v>
      </c>
      <c r="D1949" s="15" t="s">
        <v>109</v>
      </c>
      <c r="E1949" s="15" t="s">
        <v>433</v>
      </c>
      <c r="F1949" s="15" t="s">
        <v>36</v>
      </c>
      <c r="G1949" s="70">
        <f>60000-60000</f>
        <v>0</v>
      </c>
      <c r="H1949" s="70">
        <f>90000-90000</f>
        <v>0</v>
      </c>
      <c r="I1949" s="70"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ht="30.75" hidden="1" customHeight="1" x14ac:dyDescent="0.2">
      <c r="A1950" s="16" t="s">
        <v>253</v>
      </c>
      <c r="B1950" s="14">
        <v>793</v>
      </c>
      <c r="C1950" s="15" t="s">
        <v>66</v>
      </c>
      <c r="D1950" s="15" t="s">
        <v>109</v>
      </c>
      <c r="E1950" s="15" t="s">
        <v>502</v>
      </c>
      <c r="F1950" s="15"/>
      <c r="G1950" s="70">
        <f>G1951</f>
        <v>0</v>
      </c>
      <c r="H1950" s="70">
        <v>0</v>
      </c>
      <c r="I1950" s="70"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t="30.75" hidden="1" customHeight="1" x14ac:dyDescent="0.2">
      <c r="A1951" s="16" t="s">
        <v>133</v>
      </c>
      <c r="B1951" s="14">
        <v>793</v>
      </c>
      <c r="C1951" s="15" t="s">
        <v>66</v>
      </c>
      <c r="D1951" s="15" t="s">
        <v>109</v>
      </c>
      <c r="E1951" s="15" t="s">
        <v>502</v>
      </c>
      <c r="F1951" s="15" t="s">
        <v>134</v>
      </c>
      <c r="G1951" s="70">
        <f>G1952</f>
        <v>0</v>
      </c>
      <c r="H1951" s="70">
        <v>0</v>
      </c>
      <c r="I1951" s="70">
        <v>0</v>
      </c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30.75" hidden="1" customHeight="1" x14ac:dyDescent="0.2">
      <c r="A1952" s="16" t="s">
        <v>135</v>
      </c>
      <c r="B1952" s="14">
        <v>793</v>
      </c>
      <c r="C1952" s="15" t="s">
        <v>66</v>
      </c>
      <c r="D1952" s="15" t="s">
        <v>109</v>
      </c>
      <c r="E1952" s="15" t="s">
        <v>502</v>
      </c>
      <c r="F1952" s="15" t="s">
        <v>136</v>
      </c>
      <c r="G1952" s="70"/>
      <c r="H1952" s="70">
        <v>0</v>
      </c>
      <c r="I1952" s="70"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22" ht="25.5" hidden="1" x14ac:dyDescent="0.2">
      <c r="A1953" s="16" t="s">
        <v>151</v>
      </c>
      <c r="B1953" s="14">
        <v>793</v>
      </c>
      <c r="C1953" s="15" t="s">
        <v>66</v>
      </c>
      <c r="D1953" s="15" t="s">
        <v>109</v>
      </c>
      <c r="E1953" s="15" t="s">
        <v>216</v>
      </c>
      <c r="F1953" s="15"/>
      <c r="G1953" s="70">
        <f>G1954</f>
        <v>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22" ht="25.5" hidden="1" x14ac:dyDescent="0.2">
      <c r="A1954" s="16" t="s">
        <v>151</v>
      </c>
      <c r="B1954" s="14">
        <v>793</v>
      </c>
      <c r="C1954" s="15" t="s">
        <v>66</v>
      </c>
      <c r="D1954" s="15" t="s">
        <v>109</v>
      </c>
      <c r="E1954" s="15" t="s">
        <v>254</v>
      </c>
      <c r="F1954" s="15"/>
      <c r="G1954" s="70">
        <f>G1955</f>
        <v>0</v>
      </c>
      <c r="H1954" s="70"/>
      <c r="I1954" s="70"/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22" ht="25.5" hidden="1" x14ac:dyDescent="0.2">
      <c r="A1955" s="16" t="s">
        <v>297</v>
      </c>
      <c r="B1955" s="14">
        <v>793</v>
      </c>
      <c r="C1955" s="15" t="s">
        <v>66</v>
      </c>
      <c r="D1955" s="15" t="s">
        <v>109</v>
      </c>
      <c r="E1955" s="15" t="s">
        <v>254</v>
      </c>
      <c r="F1955" s="15" t="s">
        <v>34</v>
      </c>
      <c r="G1955" s="70">
        <f>G1956</f>
        <v>0</v>
      </c>
      <c r="H1955" s="70"/>
      <c r="I1955" s="70"/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22" ht="25.5" hidden="1" x14ac:dyDescent="0.2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254</v>
      </c>
      <c r="F1956" s="15" t="s">
        <v>36</v>
      </c>
      <c r="G1956" s="70"/>
      <c r="H1956" s="70">
        <v>0</v>
      </c>
      <c r="I1956" s="70"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22" ht="38.25" hidden="1" customHeight="1" x14ac:dyDescent="0.2">
      <c r="A1957" s="16" t="s">
        <v>923</v>
      </c>
      <c r="B1957" s="14">
        <v>793</v>
      </c>
      <c r="C1957" s="15" t="s">
        <v>66</v>
      </c>
      <c r="D1957" s="15" t="s">
        <v>109</v>
      </c>
      <c r="E1957" s="15" t="s">
        <v>920</v>
      </c>
      <c r="F1957" s="15"/>
      <c r="G1957" s="70">
        <f>G1958</f>
        <v>0</v>
      </c>
      <c r="H1957" s="70">
        <f t="shared" ref="H1957:I1958" si="507">H1958</f>
        <v>0</v>
      </c>
      <c r="I1957" s="70">
        <f t="shared" si="507"/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22" ht="28.5" hidden="1" customHeight="1" x14ac:dyDescent="0.2">
      <c r="A1958" s="16" t="s">
        <v>35</v>
      </c>
      <c r="B1958" s="14">
        <v>793</v>
      </c>
      <c r="C1958" s="15" t="s">
        <v>66</v>
      </c>
      <c r="D1958" s="15" t="s">
        <v>109</v>
      </c>
      <c r="E1958" s="15" t="s">
        <v>920</v>
      </c>
      <c r="F1958" s="15" t="s">
        <v>34</v>
      </c>
      <c r="G1958" s="70">
        <f>G1959</f>
        <v>0</v>
      </c>
      <c r="H1958" s="70">
        <f t="shared" si="507"/>
        <v>0</v>
      </c>
      <c r="I1958" s="70">
        <f t="shared" si="507"/>
        <v>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22" ht="25.5" hidden="1" x14ac:dyDescent="0.2">
      <c r="A1959" s="16" t="s">
        <v>35</v>
      </c>
      <c r="B1959" s="14">
        <v>793</v>
      </c>
      <c r="C1959" s="15" t="s">
        <v>66</v>
      </c>
      <c r="D1959" s="15" t="s">
        <v>109</v>
      </c>
      <c r="E1959" s="15" t="s">
        <v>920</v>
      </c>
      <c r="F1959" s="15" t="s">
        <v>36</v>
      </c>
      <c r="G1959" s="70"/>
      <c r="H1959" s="70">
        <v>0</v>
      </c>
      <c r="I1959" s="70"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22" ht="30.75" hidden="1" customHeight="1" x14ac:dyDescent="0.2">
      <c r="A1960" s="125" t="s">
        <v>1145</v>
      </c>
      <c r="B1960" s="14">
        <v>793</v>
      </c>
      <c r="C1960" s="15" t="s">
        <v>66</v>
      </c>
      <c r="D1960" s="15" t="s">
        <v>109</v>
      </c>
      <c r="E1960" s="82" t="s">
        <v>216</v>
      </c>
      <c r="F1960" s="15"/>
      <c r="G1960" s="70">
        <f>G1961</f>
        <v>0</v>
      </c>
      <c r="H1960" s="70">
        <v>0</v>
      </c>
      <c r="I1960" s="70">
        <v>0</v>
      </c>
      <c r="J1960" s="158"/>
      <c r="K1960" s="69"/>
      <c r="L1960" s="69"/>
      <c r="M1960" s="69"/>
      <c r="N1960" s="69"/>
      <c r="O1960" s="69"/>
      <c r="P1960" s="69"/>
      <c r="Q1960" s="69"/>
      <c r="R1960" s="69"/>
    </row>
    <row r="1961" spans="1:22" ht="30.75" hidden="1" customHeight="1" x14ac:dyDescent="0.2">
      <c r="A1961" s="125" t="s">
        <v>1145</v>
      </c>
      <c r="B1961" s="14">
        <v>793</v>
      </c>
      <c r="C1961" s="15" t="s">
        <v>66</v>
      </c>
      <c r="D1961" s="15" t="s">
        <v>109</v>
      </c>
      <c r="E1961" s="82" t="s">
        <v>254</v>
      </c>
      <c r="F1961" s="15"/>
      <c r="G1961" s="70">
        <f>G1962</f>
        <v>0</v>
      </c>
      <c r="H1961" s="70">
        <v>0</v>
      </c>
      <c r="I1961" s="70">
        <v>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22" s="3" customFormat="1" ht="25.5" hidden="1" x14ac:dyDescent="0.2">
      <c r="A1962" s="16" t="s">
        <v>297</v>
      </c>
      <c r="B1962" s="14">
        <v>793</v>
      </c>
      <c r="C1962" s="15" t="s">
        <v>66</v>
      </c>
      <c r="D1962" s="15" t="s">
        <v>109</v>
      </c>
      <c r="E1962" s="82" t="s">
        <v>254</v>
      </c>
      <c r="F1962" s="82" t="s">
        <v>34</v>
      </c>
      <c r="G1962" s="70">
        <f t="shared" ref="G1962:I1962" si="508">G1963</f>
        <v>0</v>
      </c>
      <c r="H1962" s="84">
        <f t="shared" si="508"/>
        <v>0</v>
      </c>
      <c r="I1962" s="84">
        <f t="shared" si="508"/>
        <v>0</v>
      </c>
      <c r="J1962" s="159"/>
      <c r="K1962" s="179"/>
      <c r="L1962" s="179"/>
      <c r="M1962" s="179"/>
      <c r="N1962" s="179"/>
      <c r="O1962" s="179"/>
      <c r="P1962" s="179"/>
      <c r="Q1962" s="179"/>
      <c r="R1962" s="179"/>
    </row>
    <row r="1963" spans="1:22" s="3" customFormat="1" ht="25.5" hidden="1" x14ac:dyDescent="0.2">
      <c r="A1963" s="16" t="s">
        <v>35</v>
      </c>
      <c r="B1963" s="14">
        <v>793</v>
      </c>
      <c r="C1963" s="15" t="s">
        <v>66</v>
      </c>
      <c r="D1963" s="15" t="s">
        <v>109</v>
      </c>
      <c r="E1963" s="82" t="s">
        <v>254</v>
      </c>
      <c r="F1963" s="82" t="s">
        <v>36</v>
      </c>
      <c r="G1963" s="70"/>
      <c r="H1963" s="84">
        <v>0</v>
      </c>
      <c r="I1963" s="84">
        <v>0</v>
      </c>
      <c r="J1963" s="159"/>
      <c r="K1963" s="179"/>
      <c r="L1963" s="179"/>
      <c r="M1963" s="179"/>
      <c r="N1963" s="179"/>
      <c r="O1963" s="179"/>
      <c r="P1963" s="179"/>
      <c r="Q1963" s="179"/>
      <c r="R1963" s="179"/>
    </row>
    <row r="1964" spans="1:22" s="22" customFormat="1" ht="42" customHeight="1" x14ac:dyDescent="0.2">
      <c r="A1964" s="16" t="s">
        <v>703</v>
      </c>
      <c r="B1964" s="14">
        <v>793</v>
      </c>
      <c r="C1964" s="15" t="s">
        <v>66</v>
      </c>
      <c r="D1964" s="15" t="s">
        <v>65</v>
      </c>
      <c r="E1964" s="15"/>
      <c r="F1964" s="15"/>
      <c r="G1964" s="70">
        <f>G1971+G2032+G2044+G2048+G2043+G1965</f>
        <v>3202026.26</v>
      </c>
      <c r="H1964" s="70">
        <f t="shared" ref="H1964:I1964" si="509">H1971+H2032+H2044+H2048+H2043+H1965</f>
        <v>1838800</v>
      </c>
      <c r="I1964" s="70">
        <f t="shared" si="509"/>
        <v>1838800</v>
      </c>
      <c r="J1964" s="296"/>
      <c r="K1964" s="61"/>
      <c r="L1964" s="61"/>
      <c r="M1964" s="61"/>
      <c r="N1964" s="61"/>
      <c r="O1964" s="61"/>
      <c r="P1964" s="222"/>
      <c r="Q1964" s="222"/>
      <c r="R1964" s="61"/>
    </row>
    <row r="1965" spans="1:22" s="209" customFormat="1" ht="60" customHeight="1" x14ac:dyDescent="0.2">
      <c r="A1965" s="80" t="s">
        <v>1020</v>
      </c>
      <c r="B1965" s="14">
        <v>793</v>
      </c>
      <c r="C1965" s="15" t="s">
        <v>66</v>
      </c>
      <c r="D1965" s="15" t="s">
        <v>65</v>
      </c>
      <c r="E1965" s="14" t="s">
        <v>228</v>
      </c>
      <c r="F1965" s="15"/>
      <c r="G1965" s="70">
        <f>G1966</f>
        <v>390000</v>
      </c>
      <c r="H1965" s="70">
        <f t="shared" ref="H1965:I1965" si="510">H1966</f>
        <v>0</v>
      </c>
      <c r="I1965" s="70">
        <f t="shared" si="510"/>
        <v>0</v>
      </c>
      <c r="J1965" s="208">
        <v>465200</v>
      </c>
      <c r="P1965" s="208"/>
      <c r="Q1965" s="208"/>
      <c r="R1965" s="208"/>
      <c r="S1965" s="208"/>
      <c r="T1965" s="208">
        <f>'прил 4'!G3655</f>
        <v>0</v>
      </c>
      <c r="V1965" s="208"/>
    </row>
    <row r="1966" spans="1:22" ht="30.75" customHeight="1" x14ac:dyDescent="0.2">
      <c r="A1966" s="79" t="s">
        <v>1347</v>
      </c>
      <c r="B1966" s="14">
        <v>793</v>
      </c>
      <c r="C1966" s="15" t="s">
        <v>66</v>
      </c>
      <c r="D1966" s="15" t="s">
        <v>65</v>
      </c>
      <c r="E1966" s="15" t="s">
        <v>344</v>
      </c>
      <c r="F1966" s="365"/>
      <c r="G1966" s="70">
        <f>G1969</f>
        <v>390000</v>
      </c>
      <c r="H1966" s="70">
        <f t="shared" ref="H1966:I1966" si="511">H1969</f>
        <v>0</v>
      </c>
      <c r="I1966" s="70">
        <f t="shared" si="511"/>
        <v>0</v>
      </c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22" ht="19.5" hidden="1" customHeight="1" x14ac:dyDescent="0.2">
      <c r="A1967" s="16" t="s">
        <v>140</v>
      </c>
      <c r="B1967" s="14">
        <v>793</v>
      </c>
      <c r="C1967" s="15" t="s">
        <v>66</v>
      </c>
      <c r="D1967" s="15" t="s">
        <v>65</v>
      </c>
      <c r="E1967" s="15" t="s">
        <v>344</v>
      </c>
      <c r="F1967" s="365" t="s">
        <v>141</v>
      </c>
      <c r="G1967" s="70">
        <f>G1968</f>
        <v>0</v>
      </c>
      <c r="H1967" s="70">
        <f t="shared" ref="H1967:I1969" si="512">H1968</f>
        <v>0</v>
      </c>
      <c r="I1967" s="70">
        <f t="shared" si="512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22" ht="12" hidden="1" customHeight="1" x14ac:dyDescent="0.2">
      <c r="A1968" s="16" t="s">
        <v>160</v>
      </c>
      <c r="B1968" s="14">
        <v>793</v>
      </c>
      <c r="C1968" s="15" t="s">
        <v>66</v>
      </c>
      <c r="D1968" s="15" t="s">
        <v>65</v>
      </c>
      <c r="E1968" s="15" t="s">
        <v>344</v>
      </c>
      <c r="F1968" s="365" t="s">
        <v>161</v>
      </c>
      <c r="G1968" s="70"/>
      <c r="H1968" s="70"/>
      <c r="I1968" s="70"/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16.5" customHeight="1" x14ac:dyDescent="0.2">
      <c r="A1969" s="16" t="s">
        <v>297</v>
      </c>
      <c r="B1969" s="14">
        <v>793</v>
      </c>
      <c r="C1969" s="15" t="s">
        <v>66</v>
      </c>
      <c r="D1969" s="15" t="s">
        <v>65</v>
      </c>
      <c r="E1969" s="15" t="s">
        <v>344</v>
      </c>
      <c r="F1969" s="365" t="s">
        <v>34</v>
      </c>
      <c r="G1969" s="70">
        <f>G1970</f>
        <v>390000</v>
      </c>
      <c r="H1969" s="70">
        <f t="shared" si="512"/>
        <v>0</v>
      </c>
      <c r="I1969" s="70">
        <f t="shared" si="512"/>
        <v>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17.25" customHeight="1" x14ac:dyDescent="0.2">
      <c r="A1970" s="16" t="s">
        <v>35</v>
      </c>
      <c r="B1970" s="14">
        <v>793</v>
      </c>
      <c r="C1970" s="15" t="s">
        <v>66</v>
      </c>
      <c r="D1970" s="15" t="s">
        <v>65</v>
      </c>
      <c r="E1970" s="15" t="s">
        <v>344</v>
      </c>
      <c r="F1970" s="365" t="s">
        <v>36</v>
      </c>
      <c r="G1970" s="368">
        <v>390000</v>
      </c>
      <c r="H1970" s="368"/>
      <c r="I1970" s="368"/>
      <c r="J1970" s="158"/>
      <c r="K1970" s="69"/>
      <c r="L1970" s="69"/>
      <c r="M1970" s="69"/>
      <c r="N1970" s="69"/>
      <c r="O1970" s="69"/>
      <c r="P1970" s="69"/>
      <c r="Q1970" s="69"/>
      <c r="R1970" s="69"/>
    </row>
    <row r="1971" spans="1:18" s="28" customFormat="1" ht="71.25" customHeight="1" x14ac:dyDescent="0.2">
      <c r="A1971" s="40" t="s">
        <v>1037</v>
      </c>
      <c r="B1971" s="14">
        <v>793</v>
      </c>
      <c r="C1971" s="15" t="s">
        <v>66</v>
      </c>
      <c r="D1971" s="15" t="s">
        <v>65</v>
      </c>
      <c r="E1971" s="15" t="s">
        <v>232</v>
      </c>
      <c r="F1971" s="39"/>
      <c r="G1971" s="70">
        <f>G1977+G1972+G1982+G1987+G1993+G1994+G1988+G1997+G2000+G2001+G2028+G2004+G2024+G2009+G2027+G2010+G2053</f>
        <v>2812026.26</v>
      </c>
      <c r="H1971" s="70">
        <f>H1977+H1972+H1982+H1987+H1993+H1994+H1988+H1997+H2000+H2001+H2028+H2004+H2024+H2009+H2027+H2010</f>
        <v>1838800</v>
      </c>
      <c r="I1971" s="70">
        <f t="shared" ref="I1971" si="513">I1977+I1972+I1982+I1987+I1993+I1994+I1988+I1997+I2000+I2001+I2028+I2004+I2024+I2009+I2027+I2010</f>
        <v>1838800</v>
      </c>
      <c r="J1971" s="158"/>
      <c r="K1971" s="287"/>
      <c r="L1971" s="287"/>
      <c r="M1971" s="287"/>
      <c r="N1971" s="287"/>
      <c r="O1971" s="287"/>
      <c r="P1971" s="287"/>
      <c r="Q1971" s="287"/>
      <c r="R1971" s="287"/>
    </row>
    <row r="1972" spans="1:18" s="28" customFormat="1" ht="25.5" hidden="1" x14ac:dyDescent="0.2">
      <c r="A1972" s="40" t="s">
        <v>545</v>
      </c>
      <c r="B1972" s="14">
        <v>793</v>
      </c>
      <c r="C1972" s="15" t="s">
        <v>66</v>
      </c>
      <c r="D1972" s="15" t="s">
        <v>65</v>
      </c>
      <c r="E1972" s="15" t="s">
        <v>579</v>
      </c>
      <c r="F1972" s="39"/>
      <c r="G1972" s="70">
        <f>G1975+G1973</f>
        <v>0</v>
      </c>
      <c r="H1972" s="70"/>
      <c r="I1972" s="70"/>
      <c r="J1972" s="158"/>
      <c r="K1972" s="287"/>
      <c r="L1972" s="287"/>
      <c r="M1972" s="287"/>
      <c r="N1972" s="287"/>
      <c r="O1972" s="287"/>
      <c r="P1972" s="287"/>
      <c r="Q1972" s="287"/>
      <c r="R1972" s="287"/>
    </row>
    <row r="1973" spans="1:18" s="28" customFormat="1" hidden="1" x14ac:dyDescent="0.2">
      <c r="A1973" s="16" t="s">
        <v>140</v>
      </c>
      <c r="B1973" s="14">
        <v>793</v>
      </c>
      <c r="C1973" s="15" t="s">
        <v>66</v>
      </c>
      <c r="D1973" s="15" t="s">
        <v>65</v>
      </c>
      <c r="E1973" s="15" t="s">
        <v>579</v>
      </c>
      <c r="F1973" s="15" t="s">
        <v>141</v>
      </c>
      <c r="G1973" s="70">
        <f>G1974</f>
        <v>0</v>
      </c>
      <c r="H1973" s="70"/>
      <c r="I1973" s="70"/>
      <c r="J1973" s="158"/>
      <c r="K1973" s="287"/>
      <c r="L1973" s="287"/>
      <c r="M1973" s="287"/>
      <c r="N1973" s="287"/>
      <c r="O1973" s="287"/>
      <c r="P1973" s="287"/>
      <c r="Q1973" s="287"/>
      <c r="R1973" s="287"/>
    </row>
    <row r="1974" spans="1:18" s="28" customFormat="1" hidden="1" x14ac:dyDescent="0.2">
      <c r="A1974" s="16" t="s">
        <v>152</v>
      </c>
      <c r="B1974" s="14">
        <v>793</v>
      </c>
      <c r="C1974" s="15" t="s">
        <v>66</v>
      </c>
      <c r="D1974" s="15" t="s">
        <v>65</v>
      </c>
      <c r="E1974" s="15" t="s">
        <v>579</v>
      </c>
      <c r="F1974" s="15" t="s">
        <v>153</v>
      </c>
      <c r="G1974" s="70"/>
      <c r="H1974" s="70"/>
      <c r="I1974" s="70"/>
      <c r="J1974" s="158"/>
      <c r="K1974" s="287"/>
      <c r="L1974" s="287"/>
      <c r="M1974" s="287"/>
      <c r="N1974" s="287"/>
      <c r="O1974" s="287"/>
      <c r="P1974" s="287"/>
      <c r="Q1974" s="287"/>
      <c r="R1974" s="287"/>
    </row>
    <row r="1975" spans="1:18" ht="17.25" hidden="1" customHeight="1" x14ac:dyDescent="0.2">
      <c r="A1975" s="16" t="s">
        <v>60</v>
      </c>
      <c r="B1975" s="14">
        <v>793</v>
      </c>
      <c r="C1975" s="15" t="s">
        <v>66</v>
      </c>
      <c r="D1975" s="15" t="s">
        <v>65</v>
      </c>
      <c r="E1975" s="15" t="s">
        <v>544</v>
      </c>
      <c r="F1975" s="15" t="s">
        <v>61</v>
      </c>
      <c r="G1975" s="70">
        <f>G1976</f>
        <v>0</v>
      </c>
      <c r="H1975" s="70">
        <f>H1976</f>
        <v>0</v>
      </c>
      <c r="I1975" s="70">
        <f>I1976</f>
        <v>0</v>
      </c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13.5" hidden="1" customHeight="1" x14ac:dyDescent="0.2">
      <c r="A1976" s="16" t="s">
        <v>162</v>
      </c>
      <c r="B1976" s="14">
        <v>793</v>
      </c>
      <c r="C1976" s="15" t="s">
        <v>66</v>
      </c>
      <c r="D1976" s="15" t="s">
        <v>65</v>
      </c>
      <c r="E1976" s="15" t="s">
        <v>544</v>
      </c>
      <c r="F1976" s="15" t="s">
        <v>163</v>
      </c>
      <c r="G1976" s="70">
        <f>2715000-2715000</f>
        <v>0</v>
      </c>
      <c r="H1976" s="70"/>
      <c r="I1976" s="70"/>
      <c r="J1976" s="158"/>
      <c r="K1976" s="69"/>
      <c r="L1976" s="69"/>
      <c r="M1976" s="69"/>
      <c r="N1976" s="69"/>
      <c r="O1976" s="69"/>
      <c r="P1976" s="69"/>
      <c r="Q1976" s="69"/>
      <c r="R1976" s="69"/>
    </row>
    <row r="1977" spans="1:18" ht="21" hidden="1" customHeight="1" x14ac:dyDescent="0.2">
      <c r="A1977" s="16" t="s">
        <v>168</v>
      </c>
      <c r="B1977" s="14">
        <v>793</v>
      </c>
      <c r="C1977" s="15" t="s">
        <v>66</v>
      </c>
      <c r="D1977" s="15" t="s">
        <v>65</v>
      </c>
      <c r="E1977" s="15" t="s">
        <v>122</v>
      </c>
      <c r="F1977" s="15"/>
      <c r="G1977" s="70">
        <f t="shared" ref="G1977:I1978" si="514">G1978</f>
        <v>0</v>
      </c>
      <c r="H1977" s="70">
        <f t="shared" si="514"/>
        <v>0</v>
      </c>
      <c r="I1977" s="70">
        <f t="shared" si="514"/>
        <v>0</v>
      </c>
      <c r="J1977" s="158"/>
      <c r="K1977" s="69"/>
      <c r="L1977" s="69"/>
      <c r="M1977" s="69"/>
      <c r="N1977" s="69"/>
      <c r="O1977" s="69"/>
      <c r="P1977" s="69"/>
      <c r="Q1977" s="69"/>
      <c r="R1977" s="69"/>
    </row>
    <row r="1978" spans="1:18" ht="24.75" hidden="1" customHeight="1" x14ac:dyDescent="0.2">
      <c r="A1978" s="16" t="s">
        <v>297</v>
      </c>
      <c r="B1978" s="14">
        <v>793</v>
      </c>
      <c r="C1978" s="15" t="s">
        <v>66</v>
      </c>
      <c r="D1978" s="15" t="s">
        <v>65</v>
      </c>
      <c r="E1978" s="15" t="s">
        <v>122</v>
      </c>
      <c r="F1978" s="15" t="s">
        <v>34</v>
      </c>
      <c r="G1978" s="70">
        <f t="shared" si="514"/>
        <v>0</v>
      </c>
      <c r="H1978" s="70">
        <f t="shared" si="514"/>
        <v>0</v>
      </c>
      <c r="I1978" s="70">
        <f t="shared" si="514"/>
        <v>0</v>
      </c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ht="25.5" hidden="1" x14ac:dyDescent="0.2">
      <c r="A1979" s="16" t="s">
        <v>35</v>
      </c>
      <c r="B1979" s="14">
        <v>793</v>
      </c>
      <c r="C1979" s="15" t="s">
        <v>66</v>
      </c>
      <c r="D1979" s="15" t="s">
        <v>65</v>
      </c>
      <c r="E1979" s="15" t="s">
        <v>122</v>
      </c>
      <c r="F1979" s="15" t="s">
        <v>36</v>
      </c>
      <c r="G1979" s="70"/>
      <c r="H1979" s="70"/>
      <c r="I1979" s="70"/>
      <c r="J1979" s="158"/>
      <c r="K1979" s="69"/>
      <c r="L1979" s="69"/>
      <c r="M1979" s="69"/>
      <c r="N1979" s="69"/>
      <c r="O1979" s="69"/>
      <c r="P1979" s="69"/>
      <c r="Q1979" s="69"/>
      <c r="R1979" s="69"/>
    </row>
    <row r="1980" spans="1:18" s="28" customFormat="1" ht="67.5" hidden="1" customHeight="1" x14ac:dyDescent="0.2">
      <c r="A1980" s="40" t="s">
        <v>306</v>
      </c>
      <c r="B1980" s="14">
        <v>793</v>
      </c>
      <c r="C1980" s="15" t="s">
        <v>66</v>
      </c>
      <c r="D1980" s="15" t="s">
        <v>65</v>
      </c>
      <c r="E1980" s="15" t="s">
        <v>123</v>
      </c>
      <c r="F1980" s="39"/>
      <c r="G1980" s="70">
        <f>G1981</f>
        <v>0</v>
      </c>
      <c r="H1980" s="70">
        <f t="shared" ref="H1980:I1981" si="515">H1981</f>
        <v>0</v>
      </c>
      <c r="I1980" s="70">
        <f t="shared" si="515"/>
        <v>0</v>
      </c>
      <c r="J1980" s="158"/>
      <c r="K1980" s="287"/>
      <c r="L1980" s="287"/>
      <c r="M1980" s="287"/>
      <c r="N1980" s="287"/>
      <c r="O1980" s="287"/>
      <c r="P1980" s="287"/>
      <c r="Q1980" s="287"/>
      <c r="R1980" s="287"/>
    </row>
    <row r="1981" spans="1:18" s="28" customFormat="1" ht="25.5" hidden="1" x14ac:dyDescent="0.2">
      <c r="A1981" s="16" t="s">
        <v>297</v>
      </c>
      <c r="B1981" s="14">
        <v>793</v>
      </c>
      <c r="C1981" s="15" t="s">
        <v>66</v>
      </c>
      <c r="D1981" s="15" t="s">
        <v>65</v>
      </c>
      <c r="E1981" s="15" t="s">
        <v>123</v>
      </c>
      <c r="F1981" s="15" t="s">
        <v>34</v>
      </c>
      <c r="G1981" s="70">
        <f>G1982</f>
        <v>0</v>
      </c>
      <c r="H1981" s="70">
        <f t="shared" si="515"/>
        <v>0</v>
      </c>
      <c r="I1981" s="70">
        <f t="shared" si="515"/>
        <v>0</v>
      </c>
      <c r="J1981" s="158"/>
      <c r="K1981" s="287"/>
      <c r="L1981" s="287"/>
      <c r="M1981" s="287"/>
      <c r="N1981" s="287"/>
      <c r="O1981" s="287"/>
      <c r="P1981" s="287"/>
      <c r="Q1981" s="287"/>
      <c r="R1981" s="287"/>
    </row>
    <row r="1982" spans="1:18" s="28" customFormat="1" ht="25.5" hidden="1" x14ac:dyDescent="0.2">
      <c r="A1982" s="16" t="s">
        <v>35</v>
      </c>
      <c r="B1982" s="14">
        <v>793</v>
      </c>
      <c r="C1982" s="15" t="s">
        <v>66</v>
      </c>
      <c r="D1982" s="15" t="s">
        <v>65</v>
      </c>
      <c r="E1982" s="15" t="s">
        <v>123</v>
      </c>
      <c r="F1982" s="15" t="s">
        <v>36</v>
      </c>
      <c r="G1982" s="70"/>
      <c r="H1982" s="70"/>
      <c r="I1982" s="70"/>
      <c r="J1982" s="221"/>
      <c r="K1982" s="287"/>
      <c r="L1982" s="287"/>
      <c r="M1982" s="287"/>
      <c r="N1982" s="287"/>
      <c r="O1982" s="287"/>
      <c r="P1982" s="287"/>
      <c r="Q1982" s="287"/>
      <c r="R1982" s="287"/>
    </row>
    <row r="1983" spans="1:18" ht="53.25" hidden="1" customHeight="1" x14ac:dyDescent="0.2">
      <c r="A1983" s="57" t="s">
        <v>432</v>
      </c>
      <c r="B1983" s="14">
        <v>793</v>
      </c>
      <c r="C1983" s="15" t="s">
        <v>66</v>
      </c>
      <c r="D1983" s="15" t="s">
        <v>65</v>
      </c>
      <c r="E1983" s="15" t="s">
        <v>233</v>
      </c>
      <c r="F1983" s="15"/>
      <c r="G1983" s="70">
        <f>G1986+G1984</f>
        <v>0</v>
      </c>
      <c r="H1983" s="70">
        <f t="shared" ref="H1983:I1983" si="516">H1986+H1984</f>
        <v>0</v>
      </c>
      <c r="I1983" s="70">
        <f t="shared" si="516"/>
        <v>0</v>
      </c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t="25.5" hidden="1" x14ac:dyDescent="0.2">
      <c r="A1984" s="16" t="s">
        <v>297</v>
      </c>
      <c r="B1984" s="14">
        <v>793</v>
      </c>
      <c r="C1984" s="15" t="s">
        <v>66</v>
      </c>
      <c r="D1984" s="15" t="s">
        <v>65</v>
      </c>
      <c r="E1984" s="15" t="s">
        <v>233</v>
      </c>
      <c r="F1984" s="15" t="s">
        <v>34</v>
      </c>
      <c r="G1984" s="70">
        <f>G1985</f>
        <v>0</v>
      </c>
      <c r="H1984" s="70">
        <f>H1985</f>
        <v>0</v>
      </c>
      <c r="I1984" s="70">
        <f>I1985</f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t="25.5" hidden="1" x14ac:dyDescent="0.2">
      <c r="A1985" s="16" t="s">
        <v>35</v>
      </c>
      <c r="B1985" s="14">
        <v>793</v>
      </c>
      <c r="C1985" s="15" t="s">
        <v>66</v>
      </c>
      <c r="D1985" s="15" t="s">
        <v>65</v>
      </c>
      <c r="E1985" s="15" t="s">
        <v>233</v>
      </c>
      <c r="F1985" s="15" t="s">
        <v>36</v>
      </c>
      <c r="G1985" s="70">
        <f>30000-30000</f>
        <v>0</v>
      </c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17.25" hidden="1" customHeight="1" x14ac:dyDescent="0.2">
      <c r="A1986" s="16" t="s">
        <v>60</v>
      </c>
      <c r="B1986" s="14">
        <v>793</v>
      </c>
      <c r="C1986" s="15" t="s">
        <v>66</v>
      </c>
      <c r="D1986" s="15" t="s">
        <v>65</v>
      </c>
      <c r="E1986" s="15" t="s">
        <v>234</v>
      </c>
      <c r="F1986" s="15" t="s">
        <v>61</v>
      </c>
      <c r="G1986" s="70">
        <f>G1987</f>
        <v>0</v>
      </c>
      <c r="H1986" s="70">
        <f>H1987</f>
        <v>0</v>
      </c>
      <c r="I1986" s="70">
        <f>I1987</f>
        <v>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13.5" hidden="1" customHeight="1" x14ac:dyDescent="0.2">
      <c r="A1987" s="16" t="s">
        <v>162</v>
      </c>
      <c r="B1987" s="14">
        <v>793</v>
      </c>
      <c r="C1987" s="15" t="s">
        <v>66</v>
      </c>
      <c r="D1987" s="15" t="s">
        <v>65</v>
      </c>
      <c r="E1987" s="15" t="s">
        <v>234</v>
      </c>
      <c r="F1987" s="15" t="s">
        <v>163</v>
      </c>
      <c r="G1987" s="70"/>
      <c r="H1987" s="70"/>
      <c r="I1987" s="70"/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38.25" hidden="1" customHeight="1" x14ac:dyDescent="0.2">
      <c r="A1988" s="16" t="s">
        <v>923</v>
      </c>
      <c r="B1988" s="14">
        <v>793</v>
      </c>
      <c r="C1988" s="15" t="s">
        <v>66</v>
      </c>
      <c r="D1988" s="15" t="s">
        <v>109</v>
      </c>
      <c r="E1988" s="15" t="s">
        <v>920</v>
      </c>
      <c r="F1988" s="15"/>
      <c r="G1988" s="70">
        <f>G1989</f>
        <v>0</v>
      </c>
      <c r="H1988" s="70">
        <f t="shared" ref="H1988:I1989" si="517">H1989</f>
        <v>0</v>
      </c>
      <c r="I1988" s="70">
        <f t="shared" si="517"/>
        <v>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28.5" hidden="1" customHeight="1" x14ac:dyDescent="0.2">
      <c r="A1989" s="16" t="s">
        <v>35</v>
      </c>
      <c r="B1989" s="14">
        <v>793</v>
      </c>
      <c r="C1989" s="15" t="s">
        <v>66</v>
      </c>
      <c r="D1989" s="15" t="s">
        <v>109</v>
      </c>
      <c r="E1989" s="15" t="s">
        <v>920</v>
      </c>
      <c r="F1989" s="15" t="s">
        <v>34</v>
      </c>
      <c r="G1989" s="70">
        <f>G1990</f>
        <v>0</v>
      </c>
      <c r="H1989" s="70">
        <f t="shared" si="517"/>
        <v>0</v>
      </c>
      <c r="I1989" s="70">
        <f t="shared" si="517"/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25.5" hidden="1" x14ac:dyDescent="0.2">
      <c r="A1990" s="16" t="s">
        <v>35</v>
      </c>
      <c r="B1990" s="14">
        <v>793</v>
      </c>
      <c r="C1990" s="15" t="s">
        <v>66</v>
      </c>
      <c r="D1990" s="15" t="s">
        <v>109</v>
      </c>
      <c r="E1990" s="15" t="s">
        <v>920</v>
      </c>
      <c r="F1990" s="15" t="s">
        <v>36</v>
      </c>
      <c r="G1990" s="70"/>
      <c r="H1990" s="70">
        <v>0</v>
      </c>
      <c r="I1990" s="70"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46.5" customHeight="1" x14ac:dyDescent="0.2">
      <c r="A1991" s="57" t="s">
        <v>694</v>
      </c>
      <c r="B1991" s="14">
        <v>793</v>
      </c>
      <c r="C1991" s="15" t="s">
        <v>66</v>
      </c>
      <c r="D1991" s="15" t="s">
        <v>65</v>
      </c>
      <c r="E1991" s="15" t="s">
        <v>431</v>
      </c>
      <c r="F1991" s="15"/>
      <c r="G1991" s="70">
        <f>G1992</f>
        <v>613572.88</v>
      </c>
      <c r="H1991" s="70">
        <f t="shared" ref="H1991:I1991" si="518">H1992</f>
        <v>380000</v>
      </c>
      <c r="I1991" s="70">
        <f t="shared" si="518"/>
        <v>380000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 ht="25.5" x14ac:dyDescent="0.2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431</v>
      </c>
      <c r="F1992" s="15" t="s">
        <v>34</v>
      </c>
      <c r="G1992" s="70">
        <f>G1993</f>
        <v>613572.88</v>
      </c>
      <c r="H1992" s="70">
        <f>H1993</f>
        <v>380000</v>
      </c>
      <c r="I1992" s="70">
        <f>I1993</f>
        <v>380000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5.5" x14ac:dyDescent="0.2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431</v>
      </c>
      <c r="F1993" s="15" t="s">
        <v>36</v>
      </c>
      <c r="G1993" s="84">
        <f>376200+271372.88-121000+87000</f>
        <v>613572.88</v>
      </c>
      <c r="H1993" s="70">
        <v>380000</v>
      </c>
      <c r="I1993" s="70">
        <v>380000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79.5" hidden="1" customHeight="1" x14ac:dyDescent="0.2">
      <c r="A1994" s="57" t="s">
        <v>887</v>
      </c>
      <c r="B1994" s="14">
        <v>793</v>
      </c>
      <c r="C1994" s="15" t="s">
        <v>66</v>
      </c>
      <c r="D1994" s="15" t="s">
        <v>65</v>
      </c>
      <c r="E1994" s="15" t="s">
        <v>433</v>
      </c>
      <c r="F1994" s="15"/>
      <c r="G1994" s="84">
        <f>G1995</f>
        <v>0</v>
      </c>
      <c r="H1994" s="70">
        <f t="shared" ref="H1994:I1994" si="519">H1995</f>
        <v>0</v>
      </c>
      <c r="I1994" s="70">
        <f t="shared" si="519"/>
        <v>0</v>
      </c>
      <c r="J1994" s="158"/>
      <c r="K1994" s="158"/>
      <c r="L1994" s="158"/>
      <c r="M1994" s="158"/>
      <c r="N1994" s="158"/>
      <c r="O1994" s="158"/>
      <c r="P1994" s="69"/>
      <c r="Q1994" s="69"/>
      <c r="R1994" s="69"/>
    </row>
    <row r="1995" spans="1:18" ht="25.5" hidden="1" x14ac:dyDescent="0.2">
      <c r="A1995" s="16" t="s">
        <v>297</v>
      </c>
      <c r="B1995" s="14">
        <v>793</v>
      </c>
      <c r="C1995" s="15" t="s">
        <v>66</v>
      </c>
      <c r="D1995" s="15" t="s">
        <v>65</v>
      </c>
      <c r="E1995" s="15" t="s">
        <v>433</v>
      </c>
      <c r="F1995" s="15" t="s">
        <v>141</v>
      </c>
      <c r="G1995" s="84">
        <f>G1996</f>
        <v>0</v>
      </c>
      <c r="H1995" s="70">
        <f>H1996</f>
        <v>0</v>
      </c>
      <c r="I1995" s="70">
        <f>I1996</f>
        <v>0</v>
      </c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25.5" hidden="1" x14ac:dyDescent="0.2">
      <c r="A1996" s="16" t="s">
        <v>35</v>
      </c>
      <c r="B1996" s="14">
        <v>793</v>
      </c>
      <c r="C1996" s="15" t="s">
        <v>66</v>
      </c>
      <c r="D1996" s="15" t="s">
        <v>65</v>
      </c>
      <c r="E1996" s="15" t="s">
        <v>433</v>
      </c>
      <c r="F1996" s="15" t="s">
        <v>161</v>
      </c>
      <c r="G1996" s="84"/>
      <c r="H1996" s="70"/>
      <c r="I1996" s="70"/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39" hidden="1" customHeight="1" x14ac:dyDescent="0.2">
      <c r="A1997" s="16" t="s">
        <v>1002</v>
      </c>
      <c r="B1997" s="49">
        <v>793</v>
      </c>
      <c r="C1997" s="15" t="s">
        <v>66</v>
      </c>
      <c r="D1997" s="15" t="s">
        <v>65</v>
      </c>
      <c r="E1997" s="15" t="s">
        <v>1001</v>
      </c>
      <c r="F1997" s="15"/>
      <c r="G1997" s="84">
        <f>G2030</f>
        <v>0</v>
      </c>
      <c r="H1997" s="70">
        <f>H2030</f>
        <v>0</v>
      </c>
      <c r="I1997" s="70">
        <f>I2030</f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ht="24" customHeight="1" x14ac:dyDescent="0.2">
      <c r="A1998" s="57" t="s">
        <v>1063</v>
      </c>
      <c r="B1998" s="14">
        <v>793</v>
      </c>
      <c r="C1998" s="15" t="s">
        <v>66</v>
      </c>
      <c r="D1998" s="15" t="s">
        <v>65</v>
      </c>
      <c r="E1998" s="15" t="s">
        <v>1062</v>
      </c>
      <c r="F1998" s="15"/>
      <c r="G1998" s="84">
        <f>G1999</f>
        <v>1029182.88</v>
      </c>
      <c r="H1998" s="70">
        <f t="shared" ref="H1998:I1998" si="520">H1999</f>
        <v>1358800</v>
      </c>
      <c r="I1998" s="70">
        <f t="shared" si="520"/>
        <v>1358800</v>
      </c>
      <c r="J1998" s="158"/>
      <c r="K1998" s="158"/>
      <c r="L1998" s="158"/>
      <c r="M1998" s="158"/>
      <c r="N1998" s="158"/>
      <c r="O1998" s="158"/>
      <c r="P1998" s="69"/>
      <c r="Q1998" s="69"/>
      <c r="R1998" s="69"/>
    </row>
    <row r="1999" spans="1:18" ht="25.5" x14ac:dyDescent="0.2">
      <c r="A1999" s="16" t="s">
        <v>297</v>
      </c>
      <c r="B1999" s="14">
        <v>793</v>
      </c>
      <c r="C1999" s="15" t="s">
        <v>66</v>
      </c>
      <c r="D1999" s="15" t="s">
        <v>65</v>
      </c>
      <c r="E1999" s="15" t="s">
        <v>1062</v>
      </c>
      <c r="F1999" s="15" t="s">
        <v>34</v>
      </c>
      <c r="G1999" s="84">
        <f>G2000</f>
        <v>1029182.88</v>
      </c>
      <c r="H1999" s="70">
        <f>H2000</f>
        <v>1358800</v>
      </c>
      <c r="I1999" s="70">
        <f>I2000</f>
        <v>1358800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ht="25.5" x14ac:dyDescent="0.2">
      <c r="A2000" s="16" t="s">
        <v>35</v>
      </c>
      <c r="B2000" s="14">
        <v>793</v>
      </c>
      <c r="C2000" s="15" t="s">
        <v>66</v>
      </c>
      <c r="D2000" s="15" t="s">
        <v>65</v>
      </c>
      <c r="E2000" s="15" t="s">
        <v>1062</v>
      </c>
      <c r="F2000" s="15" t="s">
        <v>36</v>
      </c>
      <c r="G2000" s="84">
        <f>1358800-450000+120382.88</f>
        <v>1029182.88</v>
      </c>
      <c r="H2000" s="70">
        <v>1358800</v>
      </c>
      <c r="I2000" s="70">
        <v>1358800</v>
      </c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18" ht="24" customHeight="1" x14ac:dyDescent="0.2">
      <c r="A2001" s="57" t="s">
        <v>1601</v>
      </c>
      <c r="B2001" s="14">
        <v>793</v>
      </c>
      <c r="C2001" s="15" t="s">
        <v>66</v>
      </c>
      <c r="D2001" s="15" t="s">
        <v>65</v>
      </c>
      <c r="E2001" s="15" t="s">
        <v>1064</v>
      </c>
      <c r="F2001" s="15"/>
      <c r="G2001" s="84">
        <f>G2002</f>
        <v>98270.5</v>
      </c>
      <c r="H2001" s="70">
        <f t="shared" ref="H2001:I2001" si="521">H2002</f>
        <v>100000</v>
      </c>
      <c r="I2001" s="70">
        <f t="shared" si="521"/>
        <v>100000</v>
      </c>
      <c r="J2001" s="158"/>
      <c r="K2001" s="158"/>
      <c r="L2001" s="158"/>
      <c r="M2001" s="158"/>
      <c r="N2001" s="158"/>
      <c r="O2001" s="158"/>
      <c r="P2001" s="69"/>
      <c r="Q2001" s="69"/>
      <c r="R2001" s="69"/>
    </row>
    <row r="2002" spans="1:18" ht="25.5" x14ac:dyDescent="0.2">
      <c r="A2002" s="16" t="s">
        <v>297</v>
      </c>
      <c r="B2002" s="14">
        <v>793</v>
      </c>
      <c r="C2002" s="15" t="s">
        <v>66</v>
      </c>
      <c r="D2002" s="15" t="s">
        <v>65</v>
      </c>
      <c r="E2002" s="15" t="s">
        <v>1064</v>
      </c>
      <c r="F2002" s="15" t="s">
        <v>34</v>
      </c>
      <c r="G2002" s="84">
        <f>G2003</f>
        <v>98270.5</v>
      </c>
      <c r="H2002" s="70">
        <f>H2003</f>
        <v>100000</v>
      </c>
      <c r="I2002" s="70">
        <f>I2003</f>
        <v>100000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18" ht="25.5" x14ac:dyDescent="0.2">
      <c r="A2003" s="16" t="s">
        <v>35</v>
      </c>
      <c r="B2003" s="14">
        <v>793</v>
      </c>
      <c r="C2003" s="15" t="s">
        <v>66</v>
      </c>
      <c r="D2003" s="15" t="s">
        <v>65</v>
      </c>
      <c r="E2003" s="15" t="s">
        <v>1064</v>
      </c>
      <c r="F2003" s="15" t="s">
        <v>36</v>
      </c>
      <c r="G2003" s="84">
        <f>50000+48270.5</f>
        <v>98270.5</v>
      </c>
      <c r="H2003" s="70">
        <v>100000</v>
      </c>
      <c r="I2003" s="70">
        <v>100000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t="24" hidden="1" customHeight="1" x14ac:dyDescent="0.2">
      <c r="A2004" s="57" t="s">
        <v>1178</v>
      </c>
      <c r="B2004" s="14">
        <v>793</v>
      </c>
      <c r="C2004" s="15" t="s">
        <v>66</v>
      </c>
      <c r="D2004" s="15" t="s">
        <v>65</v>
      </c>
      <c r="E2004" s="15" t="s">
        <v>1177</v>
      </c>
      <c r="F2004" s="15"/>
      <c r="G2004" s="84">
        <f>G2005</f>
        <v>0</v>
      </c>
      <c r="H2004" s="70">
        <f t="shared" ref="H2004:I2004" si="522">H2005</f>
        <v>0</v>
      </c>
      <c r="I2004" s="70">
        <f t="shared" si="522"/>
        <v>0</v>
      </c>
      <c r="J2004" s="158"/>
      <c r="K2004" s="158"/>
      <c r="L2004" s="158"/>
      <c r="M2004" s="158"/>
      <c r="N2004" s="158"/>
      <c r="O2004" s="158"/>
      <c r="P2004" s="69"/>
      <c r="Q2004" s="69"/>
      <c r="R2004" s="69"/>
    </row>
    <row r="2005" spans="1:18" ht="25.5" hidden="1" x14ac:dyDescent="0.2">
      <c r="A2005" s="16" t="s">
        <v>297</v>
      </c>
      <c r="B2005" s="14">
        <v>793</v>
      </c>
      <c r="C2005" s="15" t="s">
        <v>66</v>
      </c>
      <c r="D2005" s="15" t="s">
        <v>65</v>
      </c>
      <c r="E2005" s="15" t="s">
        <v>1177</v>
      </c>
      <c r="F2005" s="15" t="s">
        <v>34</v>
      </c>
      <c r="G2005" s="84">
        <f>G2006</f>
        <v>0</v>
      </c>
      <c r="H2005" s="70">
        <f>H2006</f>
        <v>0</v>
      </c>
      <c r="I2005" s="70">
        <f>I2006</f>
        <v>0</v>
      </c>
      <c r="J2005" s="158"/>
      <c r="K2005" s="69"/>
      <c r="L2005" s="69"/>
      <c r="M2005" s="69"/>
      <c r="N2005" s="69"/>
      <c r="O2005" s="69"/>
      <c r="P2005" s="69"/>
      <c r="Q2005" s="69"/>
      <c r="R2005" s="69"/>
    </row>
    <row r="2006" spans="1:18" ht="25.5" hidden="1" x14ac:dyDescent="0.2">
      <c r="A2006" s="16" t="s">
        <v>35</v>
      </c>
      <c r="B2006" s="14">
        <v>793</v>
      </c>
      <c r="C2006" s="15" t="s">
        <v>66</v>
      </c>
      <c r="D2006" s="15" t="s">
        <v>65</v>
      </c>
      <c r="E2006" s="15" t="s">
        <v>1177</v>
      </c>
      <c r="F2006" s="15" t="s">
        <v>36</v>
      </c>
      <c r="G2006" s="84"/>
      <c r="H2006" s="70"/>
      <c r="I2006" s="70"/>
      <c r="J2006" s="158"/>
      <c r="K2006" s="69"/>
      <c r="L2006" s="69"/>
      <c r="M2006" s="69"/>
      <c r="N2006" s="69"/>
      <c r="O2006" s="69"/>
      <c r="P2006" s="69"/>
      <c r="Q2006" s="69"/>
      <c r="R2006" s="69"/>
    </row>
    <row r="2007" spans="1:18" ht="24" hidden="1" customHeight="1" x14ac:dyDescent="0.2">
      <c r="A2007" s="57" t="s">
        <v>545</v>
      </c>
      <c r="B2007" s="14">
        <v>793</v>
      </c>
      <c r="C2007" s="15" t="s">
        <v>66</v>
      </c>
      <c r="D2007" s="15" t="s">
        <v>65</v>
      </c>
      <c r="E2007" s="15" t="s">
        <v>1179</v>
      </c>
      <c r="F2007" s="15"/>
      <c r="G2007" s="84">
        <f>G2008</f>
        <v>0</v>
      </c>
      <c r="H2007" s="70">
        <f t="shared" ref="H2007:I2007" si="523">H2008</f>
        <v>0</v>
      </c>
      <c r="I2007" s="70">
        <f t="shared" si="523"/>
        <v>0</v>
      </c>
      <c r="J2007" s="158"/>
      <c r="K2007" s="158"/>
      <c r="L2007" s="158"/>
      <c r="M2007" s="158"/>
      <c r="N2007" s="158"/>
      <c r="O2007" s="158"/>
      <c r="P2007" s="69"/>
      <c r="Q2007" s="69"/>
      <c r="R2007" s="69"/>
    </row>
    <row r="2008" spans="1:18" ht="25.5" hidden="1" x14ac:dyDescent="0.2">
      <c r="A2008" s="16" t="s">
        <v>297</v>
      </c>
      <c r="B2008" s="14">
        <v>793</v>
      </c>
      <c r="C2008" s="15" t="s">
        <v>66</v>
      </c>
      <c r="D2008" s="15" t="s">
        <v>65</v>
      </c>
      <c r="E2008" s="15" t="s">
        <v>1179</v>
      </c>
      <c r="F2008" s="15" t="s">
        <v>34</v>
      </c>
      <c r="G2008" s="84">
        <f>G2009</f>
        <v>0</v>
      </c>
      <c r="H2008" s="70">
        <f>H2009</f>
        <v>0</v>
      </c>
      <c r="I2008" s="70">
        <f>I2009</f>
        <v>0</v>
      </c>
      <c r="J2008" s="158"/>
      <c r="K2008" s="69"/>
      <c r="L2008" s="69"/>
      <c r="M2008" s="69"/>
      <c r="N2008" s="69"/>
      <c r="O2008" s="69"/>
      <c r="P2008" s="69"/>
      <c r="Q2008" s="69"/>
      <c r="R2008" s="69"/>
    </row>
    <row r="2009" spans="1:18" ht="25.5" hidden="1" x14ac:dyDescent="0.2">
      <c r="A2009" s="16" t="s">
        <v>35</v>
      </c>
      <c r="B2009" s="14">
        <v>793</v>
      </c>
      <c r="C2009" s="15" t="s">
        <v>66</v>
      </c>
      <c r="D2009" s="15" t="s">
        <v>65</v>
      </c>
      <c r="E2009" s="15" t="s">
        <v>1179</v>
      </c>
      <c r="F2009" s="15" t="s">
        <v>36</v>
      </c>
      <c r="G2009" s="84"/>
      <c r="H2009" s="70"/>
      <c r="I2009" s="70"/>
      <c r="J2009" s="158"/>
      <c r="K2009" s="69"/>
      <c r="L2009" s="69"/>
      <c r="M2009" s="69"/>
      <c r="N2009" s="69"/>
      <c r="O2009" s="69"/>
      <c r="P2009" s="69"/>
      <c r="Q2009" s="69"/>
      <c r="R2009" s="69"/>
    </row>
    <row r="2010" spans="1:18" s="18" customFormat="1" ht="44.25" hidden="1" customHeight="1" x14ac:dyDescent="0.2">
      <c r="A2010" s="16" t="s">
        <v>1359</v>
      </c>
      <c r="B2010" s="49">
        <v>793</v>
      </c>
      <c r="C2010" s="15" t="s">
        <v>66</v>
      </c>
      <c r="D2010" s="15" t="s">
        <v>65</v>
      </c>
      <c r="E2010" s="15" t="s">
        <v>1358</v>
      </c>
      <c r="F2010" s="15"/>
      <c r="G2010" s="84">
        <f>G2012+G2021</f>
        <v>0</v>
      </c>
      <c r="H2010" s="70">
        <f t="shared" ref="H2010:I2010" si="524">H2012</f>
        <v>0</v>
      </c>
      <c r="I2010" s="70">
        <f t="shared" si="524"/>
        <v>0</v>
      </c>
      <c r="J2010" s="158"/>
      <c r="K2010" s="165"/>
      <c r="L2010" s="165"/>
      <c r="M2010" s="165"/>
      <c r="N2010" s="165"/>
      <c r="O2010" s="165"/>
      <c r="P2010" s="165"/>
      <c r="Q2010" s="165"/>
      <c r="R2010" s="165"/>
    </row>
    <row r="2011" spans="1:18" s="18" customFormat="1" ht="71.25" hidden="1" customHeight="1" x14ac:dyDescent="0.2">
      <c r="A2011" s="16" t="s">
        <v>1144</v>
      </c>
      <c r="B2011" s="49">
        <v>793</v>
      </c>
      <c r="C2011" s="15" t="s">
        <v>66</v>
      </c>
      <c r="D2011" s="15" t="s">
        <v>65</v>
      </c>
      <c r="E2011" s="15" t="s">
        <v>1121</v>
      </c>
      <c r="F2011" s="15"/>
      <c r="G2011" s="84">
        <f>G2021</f>
        <v>0</v>
      </c>
      <c r="H2011" s="70">
        <v>0</v>
      </c>
      <c r="I2011" s="70">
        <v>0</v>
      </c>
      <c r="J2011" s="158"/>
      <c r="K2011" s="165"/>
      <c r="L2011" s="165"/>
      <c r="M2011" s="165"/>
      <c r="N2011" s="165"/>
      <c r="O2011" s="165"/>
      <c r="P2011" s="165"/>
      <c r="Q2011" s="165"/>
      <c r="R2011" s="165"/>
    </row>
    <row r="2012" spans="1:18" ht="30.75" hidden="1" customHeight="1" x14ac:dyDescent="0.2">
      <c r="A2012" s="16" t="s">
        <v>33</v>
      </c>
      <c r="B2012" s="49">
        <v>793</v>
      </c>
      <c r="C2012" s="15" t="s">
        <v>66</v>
      </c>
      <c r="D2012" s="15" t="s">
        <v>65</v>
      </c>
      <c r="E2012" s="15" t="s">
        <v>1121</v>
      </c>
      <c r="F2012" s="15" t="s">
        <v>34</v>
      </c>
      <c r="G2012" s="84">
        <f t="shared" ref="G2012:I2012" si="525">G2013</f>
        <v>0</v>
      </c>
      <c r="H2012" s="70">
        <f t="shared" si="525"/>
        <v>0</v>
      </c>
      <c r="I2012" s="70">
        <f t="shared" si="525"/>
        <v>0</v>
      </c>
      <c r="J2012" s="158"/>
      <c r="K2012" s="69"/>
      <c r="L2012" s="69"/>
      <c r="M2012" s="69"/>
      <c r="N2012" s="69"/>
      <c r="O2012" s="69"/>
      <c r="P2012" s="69"/>
      <c r="Q2012" s="69"/>
      <c r="R2012" s="69"/>
    </row>
    <row r="2013" spans="1:18" s="18" customFormat="1" ht="34.5" hidden="1" customHeight="1" x14ac:dyDescent="0.2">
      <c r="A2013" s="16" t="s">
        <v>35</v>
      </c>
      <c r="B2013" s="49">
        <v>793</v>
      </c>
      <c r="C2013" s="15" t="s">
        <v>66</v>
      </c>
      <c r="D2013" s="15" t="s">
        <v>65</v>
      </c>
      <c r="E2013" s="15" t="s">
        <v>1121</v>
      </c>
      <c r="F2013" s="15" t="s">
        <v>36</v>
      </c>
      <c r="G2013" s="84">
        <f>3650580-3650580</f>
        <v>0</v>
      </c>
      <c r="H2013" s="70">
        <v>0</v>
      </c>
      <c r="I2013" s="70">
        <v>0</v>
      </c>
      <c r="J2013" s="158"/>
      <c r="K2013" s="165"/>
      <c r="L2013" s="165"/>
      <c r="M2013" s="165"/>
      <c r="N2013" s="165"/>
      <c r="O2013" s="165"/>
      <c r="P2013" s="165"/>
      <c r="Q2013" s="165"/>
      <c r="R2013" s="165"/>
    </row>
    <row r="2014" spans="1:18" s="28" customFormat="1" ht="24.75" hidden="1" customHeight="1" x14ac:dyDescent="0.2">
      <c r="A2014" s="37" t="s">
        <v>151</v>
      </c>
      <c r="B2014" s="14">
        <v>793</v>
      </c>
      <c r="C2014" s="15" t="s">
        <v>66</v>
      </c>
      <c r="D2014" s="15" t="s">
        <v>65</v>
      </c>
      <c r="E2014" s="15" t="s">
        <v>216</v>
      </c>
      <c r="F2014" s="15"/>
      <c r="G2014" s="84">
        <f t="shared" ref="G2014:I2018" si="526">G2015</f>
        <v>0</v>
      </c>
      <c r="H2014" s="70">
        <f t="shared" si="526"/>
        <v>0</v>
      </c>
      <c r="I2014" s="70">
        <f t="shared" si="526"/>
        <v>0</v>
      </c>
      <c r="J2014" s="158"/>
      <c r="K2014" s="287"/>
      <c r="L2014" s="287"/>
      <c r="M2014" s="287"/>
      <c r="N2014" s="287"/>
      <c r="O2014" s="287"/>
      <c r="P2014" s="287"/>
      <c r="Q2014" s="287"/>
      <c r="R2014" s="287"/>
    </row>
    <row r="2015" spans="1:18" ht="25.5" hidden="1" x14ac:dyDescent="0.2">
      <c r="A2015" s="37" t="s">
        <v>151</v>
      </c>
      <c r="B2015" s="14">
        <v>793</v>
      </c>
      <c r="C2015" s="15" t="s">
        <v>66</v>
      </c>
      <c r="D2015" s="15" t="s">
        <v>65</v>
      </c>
      <c r="E2015" s="15" t="s">
        <v>254</v>
      </c>
      <c r="F2015" s="14"/>
      <c r="G2015" s="84">
        <f>G2018+G2016</f>
        <v>0</v>
      </c>
      <c r="H2015" s="70">
        <f>H2018</f>
        <v>0</v>
      </c>
      <c r="I2015" s="70">
        <f>I2018</f>
        <v>0</v>
      </c>
      <c r="J2015" s="158"/>
      <c r="K2015" s="69"/>
      <c r="L2015" s="69"/>
      <c r="M2015" s="69"/>
      <c r="N2015" s="69"/>
      <c r="O2015" s="69"/>
      <c r="P2015" s="69"/>
      <c r="Q2015" s="69"/>
      <c r="R2015" s="69"/>
    </row>
    <row r="2016" spans="1:18" ht="25.5" hidden="1" x14ac:dyDescent="0.2">
      <c r="A2016" s="16" t="s">
        <v>297</v>
      </c>
      <c r="B2016" s="14">
        <v>793</v>
      </c>
      <c r="C2016" s="15" t="s">
        <v>66</v>
      </c>
      <c r="D2016" s="15" t="s">
        <v>65</v>
      </c>
      <c r="E2016" s="15" t="s">
        <v>254</v>
      </c>
      <c r="F2016" s="15" t="s">
        <v>34</v>
      </c>
      <c r="G2016" s="84">
        <f>G2017</f>
        <v>0</v>
      </c>
      <c r="H2016" s="70"/>
      <c r="I2016" s="70"/>
      <c r="J2016" s="158"/>
      <c r="K2016" s="69"/>
      <c r="L2016" s="69"/>
      <c r="M2016" s="69"/>
      <c r="N2016" s="69"/>
      <c r="O2016" s="69"/>
      <c r="P2016" s="69"/>
      <c r="Q2016" s="69"/>
      <c r="R2016" s="69"/>
    </row>
    <row r="2017" spans="1:18" ht="25.5" hidden="1" x14ac:dyDescent="0.2">
      <c r="A2017" s="16" t="s">
        <v>35</v>
      </c>
      <c r="B2017" s="14">
        <v>793</v>
      </c>
      <c r="C2017" s="15" t="s">
        <v>66</v>
      </c>
      <c r="D2017" s="15" t="s">
        <v>65</v>
      </c>
      <c r="E2017" s="15" t="s">
        <v>254</v>
      </c>
      <c r="F2017" s="15" t="s">
        <v>36</v>
      </c>
      <c r="G2017" s="84"/>
      <c r="H2017" s="70"/>
      <c r="I2017" s="70"/>
      <c r="J2017" s="158"/>
      <c r="K2017" s="69"/>
      <c r="L2017" s="69"/>
      <c r="M2017" s="69"/>
      <c r="N2017" s="69"/>
      <c r="O2017" s="69"/>
      <c r="P2017" s="69"/>
      <c r="Q2017" s="69"/>
      <c r="R2017" s="69"/>
    </row>
    <row r="2018" spans="1:18" hidden="1" x14ac:dyDescent="0.2">
      <c r="A2018" s="16" t="s">
        <v>140</v>
      </c>
      <c r="B2018" s="14">
        <v>793</v>
      </c>
      <c r="C2018" s="15" t="s">
        <v>66</v>
      </c>
      <c r="D2018" s="15" t="s">
        <v>65</v>
      </c>
      <c r="E2018" s="15" t="s">
        <v>254</v>
      </c>
      <c r="F2018" s="15" t="s">
        <v>141</v>
      </c>
      <c r="G2018" s="84">
        <f t="shared" si="526"/>
        <v>0</v>
      </c>
      <c r="H2018" s="70">
        <f t="shared" si="526"/>
        <v>0</v>
      </c>
      <c r="I2018" s="70">
        <f t="shared" si="526"/>
        <v>0</v>
      </c>
      <c r="J2018" s="158"/>
      <c r="K2018" s="69"/>
      <c r="L2018" s="69"/>
      <c r="M2018" s="69"/>
      <c r="N2018" s="69"/>
      <c r="O2018" s="69"/>
      <c r="P2018" s="69"/>
      <c r="Q2018" s="69"/>
      <c r="R2018" s="69"/>
    </row>
    <row r="2019" spans="1:18" hidden="1" x14ac:dyDescent="0.2">
      <c r="A2019" s="16" t="s">
        <v>160</v>
      </c>
      <c r="B2019" s="14">
        <v>793</v>
      </c>
      <c r="C2019" s="15" t="s">
        <v>66</v>
      </c>
      <c r="D2019" s="15" t="s">
        <v>65</v>
      </c>
      <c r="E2019" s="15" t="s">
        <v>254</v>
      </c>
      <c r="F2019" s="15" t="s">
        <v>161</v>
      </c>
      <c r="G2019" s="84"/>
      <c r="H2019" s="70"/>
      <c r="I2019" s="70"/>
      <c r="J2019" s="158"/>
      <c r="K2019" s="69"/>
      <c r="L2019" s="69"/>
      <c r="M2019" s="69"/>
      <c r="N2019" s="69"/>
      <c r="O2019" s="69"/>
      <c r="P2019" s="69"/>
      <c r="Q2019" s="69"/>
      <c r="R2019" s="69"/>
    </row>
    <row r="2020" spans="1:18" ht="30.75" hidden="1" customHeight="1" x14ac:dyDescent="0.2">
      <c r="A2020" s="16" t="s">
        <v>91</v>
      </c>
      <c r="B2020" s="49">
        <v>793</v>
      </c>
      <c r="C2020" s="15" t="s">
        <v>66</v>
      </c>
      <c r="D2020" s="15" t="s">
        <v>65</v>
      </c>
      <c r="E2020" s="15" t="s">
        <v>1358</v>
      </c>
      <c r="F2020" s="15" t="s">
        <v>316</v>
      </c>
      <c r="G2020" s="84">
        <f t="shared" ref="G2020:I2020" si="527">G2021</f>
        <v>0</v>
      </c>
      <c r="H2020" s="70">
        <f t="shared" si="527"/>
        <v>0</v>
      </c>
      <c r="I2020" s="70">
        <f t="shared" si="527"/>
        <v>0</v>
      </c>
      <c r="J2020" s="158"/>
      <c r="K2020" s="69"/>
      <c r="L2020" s="69"/>
      <c r="M2020" s="69"/>
      <c r="N2020" s="69"/>
      <c r="O2020" s="69"/>
      <c r="P2020" s="69"/>
      <c r="Q2020" s="69"/>
      <c r="R2020" s="69"/>
    </row>
    <row r="2021" spans="1:18" s="18" customFormat="1" ht="34.5" hidden="1" customHeight="1" x14ac:dyDescent="0.2">
      <c r="A2021" s="16" t="s">
        <v>317</v>
      </c>
      <c r="B2021" s="49">
        <v>793</v>
      </c>
      <c r="C2021" s="15" t="s">
        <v>66</v>
      </c>
      <c r="D2021" s="15" t="s">
        <v>65</v>
      </c>
      <c r="E2021" s="15" t="s">
        <v>1358</v>
      </c>
      <c r="F2021" s="15" t="s">
        <v>318</v>
      </c>
      <c r="G2021" s="84">
        <f>500000-500000</f>
        <v>0</v>
      </c>
      <c r="H2021" s="70">
        <v>0</v>
      </c>
      <c r="I2021" s="70">
        <v>0</v>
      </c>
      <c r="J2021" s="158"/>
      <c r="K2021" s="165"/>
      <c r="L2021" s="165"/>
      <c r="M2021" s="165"/>
      <c r="N2021" s="165"/>
      <c r="O2021" s="165"/>
      <c r="P2021" s="165"/>
      <c r="Q2021" s="165"/>
      <c r="R2021" s="165"/>
    </row>
    <row r="2022" spans="1:18" ht="36.75" customHeight="1" x14ac:dyDescent="0.2">
      <c r="A2022" s="57" t="s">
        <v>1482</v>
      </c>
      <c r="B2022" s="14">
        <v>793</v>
      </c>
      <c r="C2022" s="15" t="s">
        <v>66</v>
      </c>
      <c r="D2022" s="15" t="s">
        <v>65</v>
      </c>
      <c r="E2022" s="15" t="s">
        <v>1481</v>
      </c>
      <c r="F2022" s="15"/>
      <c r="G2022" s="84">
        <f>G2023</f>
        <v>521000</v>
      </c>
      <c r="H2022" s="70">
        <f t="shared" ref="H2022:I2022" si="528">H2023</f>
        <v>0</v>
      </c>
      <c r="I2022" s="70">
        <f t="shared" si="528"/>
        <v>0</v>
      </c>
      <c r="J2022" s="158"/>
      <c r="K2022" s="158"/>
      <c r="L2022" s="158"/>
      <c r="M2022" s="158"/>
      <c r="N2022" s="158"/>
      <c r="O2022" s="158"/>
      <c r="P2022" s="69"/>
      <c r="Q2022" s="69"/>
      <c r="R2022" s="69"/>
    </row>
    <row r="2023" spans="1:18" ht="25.5" x14ac:dyDescent="0.2">
      <c r="A2023" s="16" t="s">
        <v>297</v>
      </c>
      <c r="B2023" s="14">
        <v>793</v>
      </c>
      <c r="C2023" s="15" t="s">
        <v>66</v>
      </c>
      <c r="D2023" s="15" t="s">
        <v>65</v>
      </c>
      <c r="E2023" s="15" t="s">
        <v>1481</v>
      </c>
      <c r="F2023" s="15" t="s">
        <v>34</v>
      </c>
      <c r="G2023" s="84">
        <f>G2024</f>
        <v>521000</v>
      </c>
      <c r="H2023" s="70">
        <f>H2024</f>
        <v>0</v>
      </c>
      <c r="I2023" s="70">
        <f>I2024</f>
        <v>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18" ht="25.5" x14ac:dyDescent="0.2">
      <c r="A2024" s="16" t="s">
        <v>35</v>
      </c>
      <c r="B2024" s="14">
        <v>793</v>
      </c>
      <c r="C2024" s="15" t="s">
        <v>66</v>
      </c>
      <c r="D2024" s="15" t="s">
        <v>65</v>
      </c>
      <c r="E2024" s="15" t="s">
        <v>1481</v>
      </c>
      <c r="F2024" s="15" t="s">
        <v>36</v>
      </c>
      <c r="G2024" s="84">
        <f>400000+121000</f>
        <v>521000</v>
      </c>
      <c r="H2024" s="70"/>
      <c r="I2024" s="70"/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18" ht="24" customHeight="1" x14ac:dyDescent="0.2">
      <c r="A2025" s="57" t="s">
        <v>1484</v>
      </c>
      <c r="B2025" s="14">
        <v>793</v>
      </c>
      <c r="C2025" s="15" t="s">
        <v>66</v>
      </c>
      <c r="D2025" s="15" t="s">
        <v>65</v>
      </c>
      <c r="E2025" s="15" t="s">
        <v>1483</v>
      </c>
      <c r="F2025" s="15"/>
      <c r="G2025" s="84">
        <f>G2026</f>
        <v>50000</v>
      </c>
      <c r="H2025" s="70">
        <f t="shared" ref="H2025:I2025" si="529">H2026</f>
        <v>0</v>
      </c>
      <c r="I2025" s="70">
        <f t="shared" si="529"/>
        <v>0</v>
      </c>
      <c r="J2025" s="158"/>
      <c r="K2025" s="158"/>
      <c r="L2025" s="158"/>
      <c r="M2025" s="158"/>
      <c r="N2025" s="158"/>
      <c r="O2025" s="158"/>
      <c r="P2025" s="69"/>
      <c r="Q2025" s="69"/>
      <c r="R2025" s="69"/>
    </row>
    <row r="2026" spans="1:18" ht="25.5" x14ac:dyDescent="0.2">
      <c r="A2026" s="16" t="s">
        <v>297</v>
      </c>
      <c r="B2026" s="14">
        <v>793</v>
      </c>
      <c r="C2026" s="15" t="s">
        <v>66</v>
      </c>
      <c r="D2026" s="15" t="s">
        <v>65</v>
      </c>
      <c r="E2026" s="15" t="s">
        <v>1483</v>
      </c>
      <c r="F2026" s="15" t="s">
        <v>34</v>
      </c>
      <c r="G2026" s="84">
        <f>G2027</f>
        <v>50000</v>
      </c>
      <c r="H2026" s="70">
        <f>H2027</f>
        <v>0</v>
      </c>
      <c r="I2026" s="70">
        <f>I2027</f>
        <v>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18" ht="25.5" x14ac:dyDescent="0.2">
      <c r="A2027" s="16" t="s">
        <v>35</v>
      </c>
      <c r="B2027" s="14">
        <v>793</v>
      </c>
      <c r="C2027" s="15" t="s">
        <v>66</v>
      </c>
      <c r="D2027" s="15" t="s">
        <v>65</v>
      </c>
      <c r="E2027" s="15" t="s">
        <v>1483</v>
      </c>
      <c r="F2027" s="15" t="s">
        <v>36</v>
      </c>
      <c r="G2027" s="84">
        <v>50000</v>
      </c>
      <c r="H2027" s="70"/>
      <c r="I2027" s="70"/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18" s="18" customFormat="1" ht="92.25" hidden="1" customHeight="1" x14ac:dyDescent="0.2">
      <c r="A2028" s="16" t="s">
        <v>1304</v>
      </c>
      <c r="B2028" s="49">
        <v>793</v>
      </c>
      <c r="C2028" s="15" t="s">
        <v>66</v>
      </c>
      <c r="D2028" s="15" t="s">
        <v>65</v>
      </c>
      <c r="E2028" s="15" t="s">
        <v>1121</v>
      </c>
      <c r="F2028" s="15"/>
      <c r="G2028" s="84">
        <f>G2030+G2039</f>
        <v>0</v>
      </c>
      <c r="H2028" s="70">
        <f t="shared" ref="H2028:I2028" si="530">H2030</f>
        <v>0</v>
      </c>
      <c r="I2028" s="70">
        <f t="shared" si="530"/>
        <v>0</v>
      </c>
      <c r="J2028" s="158"/>
      <c r="K2028" s="165"/>
      <c r="L2028" s="165"/>
      <c r="M2028" s="165"/>
      <c r="N2028" s="165"/>
      <c r="O2028" s="165"/>
      <c r="P2028" s="165"/>
      <c r="Q2028" s="165"/>
      <c r="R2028" s="165"/>
    </row>
    <row r="2029" spans="1:18" s="18" customFormat="1" ht="71.25" hidden="1" customHeight="1" x14ac:dyDescent="0.2">
      <c r="A2029" s="16" t="s">
        <v>1144</v>
      </c>
      <c r="B2029" s="49">
        <v>793</v>
      </c>
      <c r="C2029" s="15" t="s">
        <v>66</v>
      </c>
      <c r="D2029" s="15" t="s">
        <v>65</v>
      </c>
      <c r="E2029" s="15" t="s">
        <v>1121</v>
      </c>
      <c r="F2029" s="15"/>
      <c r="G2029" s="84">
        <f>G2039</f>
        <v>0</v>
      </c>
      <c r="H2029" s="70">
        <v>0</v>
      </c>
      <c r="I2029" s="70">
        <v>0</v>
      </c>
      <c r="J2029" s="158"/>
      <c r="K2029" s="165"/>
      <c r="L2029" s="165"/>
      <c r="M2029" s="165"/>
      <c r="N2029" s="165"/>
      <c r="O2029" s="165"/>
      <c r="P2029" s="165"/>
      <c r="Q2029" s="165"/>
      <c r="R2029" s="165"/>
    </row>
    <row r="2030" spans="1:18" ht="30.75" hidden="1" customHeight="1" x14ac:dyDescent="0.2">
      <c r="A2030" s="16" t="s">
        <v>33</v>
      </c>
      <c r="B2030" s="49">
        <v>793</v>
      </c>
      <c r="C2030" s="15" t="s">
        <v>66</v>
      </c>
      <c r="D2030" s="15" t="s">
        <v>65</v>
      </c>
      <c r="E2030" s="15" t="s">
        <v>1121</v>
      </c>
      <c r="F2030" s="15" t="s">
        <v>34</v>
      </c>
      <c r="G2030" s="70">
        <f t="shared" ref="G2030:I2030" si="531">G2031</f>
        <v>0</v>
      </c>
      <c r="H2030" s="70">
        <f t="shared" si="531"/>
        <v>0</v>
      </c>
      <c r="I2030" s="70">
        <f t="shared" si="531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18" s="18" customFormat="1" ht="34.5" hidden="1" customHeight="1" x14ac:dyDescent="0.2">
      <c r="A2031" s="16" t="s">
        <v>35</v>
      </c>
      <c r="B2031" s="49">
        <v>793</v>
      </c>
      <c r="C2031" s="15" t="s">
        <v>66</v>
      </c>
      <c r="D2031" s="15" t="s">
        <v>65</v>
      </c>
      <c r="E2031" s="15" t="s">
        <v>1121</v>
      </c>
      <c r="F2031" s="15" t="s">
        <v>36</v>
      </c>
      <c r="G2031" s="70">
        <f>3650580-3650580</f>
        <v>0</v>
      </c>
      <c r="H2031" s="70">
        <v>0</v>
      </c>
      <c r="I2031" s="70">
        <v>0</v>
      </c>
      <c r="J2031" s="158"/>
      <c r="K2031" s="165"/>
      <c r="L2031" s="165"/>
      <c r="M2031" s="165"/>
      <c r="N2031" s="165"/>
      <c r="O2031" s="165"/>
      <c r="P2031" s="165"/>
      <c r="Q2031" s="165"/>
      <c r="R2031" s="165"/>
    </row>
    <row r="2032" spans="1:18" s="28" customFormat="1" ht="24.75" hidden="1" customHeight="1" x14ac:dyDescent="0.2">
      <c r="A2032" s="37" t="s">
        <v>151</v>
      </c>
      <c r="B2032" s="14">
        <v>793</v>
      </c>
      <c r="C2032" s="15" t="s">
        <v>66</v>
      </c>
      <c r="D2032" s="15" t="s">
        <v>65</v>
      </c>
      <c r="E2032" s="15" t="s">
        <v>216</v>
      </c>
      <c r="F2032" s="15"/>
      <c r="G2032" s="70">
        <f t="shared" ref="G2032:I2036" si="532">G2033</f>
        <v>0</v>
      </c>
      <c r="H2032" s="70">
        <f t="shared" si="532"/>
        <v>0</v>
      </c>
      <c r="I2032" s="70">
        <f t="shared" si="532"/>
        <v>0</v>
      </c>
      <c r="J2032" s="158"/>
      <c r="K2032" s="287"/>
      <c r="L2032" s="287"/>
      <c r="M2032" s="287"/>
      <c r="N2032" s="287"/>
      <c r="O2032" s="287"/>
      <c r="P2032" s="287"/>
      <c r="Q2032" s="287"/>
      <c r="R2032" s="287"/>
    </row>
    <row r="2033" spans="1:20" ht="25.5" hidden="1" x14ac:dyDescent="0.2">
      <c r="A2033" s="37" t="s">
        <v>151</v>
      </c>
      <c r="B2033" s="14">
        <v>793</v>
      </c>
      <c r="C2033" s="15" t="s">
        <v>66</v>
      </c>
      <c r="D2033" s="15" t="s">
        <v>65</v>
      </c>
      <c r="E2033" s="15" t="s">
        <v>254</v>
      </c>
      <c r="F2033" s="14"/>
      <c r="G2033" s="70">
        <f>G2036+G2034</f>
        <v>0</v>
      </c>
      <c r="H2033" s="70">
        <f>H2036</f>
        <v>0</v>
      </c>
      <c r="I2033" s="70">
        <f>I2036</f>
        <v>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20" ht="25.5" hidden="1" x14ac:dyDescent="0.2">
      <c r="A2034" s="16" t="s">
        <v>297</v>
      </c>
      <c r="B2034" s="14">
        <v>793</v>
      </c>
      <c r="C2034" s="15" t="s">
        <v>66</v>
      </c>
      <c r="D2034" s="15" t="s">
        <v>65</v>
      </c>
      <c r="E2034" s="15" t="s">
        <v>254</v>
      </c>
      <c r="F2034" s="15" t="s">
        <v>34</v>
      </c>
      <c r="G2034" s="70">
        <f>G2035</f>
        <v>0</v>
      </c>
      <c r="H2034" s="70"/>
      <c r="I2034" s="70"/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20" ht="25.5" hidden="1" x14ac:dyDescent="0.2">
      <c r="A2035" s="16" t="s">
        <v>35</v>
      </c>
      <c r="B2035" s="14">
        <v>793</v>
      </c>
      <c r="C2035" s="15" t="s">
        <v>66</v>
      </c>
      <c r="D2035" s="15" t="s">
        <v>65</v>
      </c>
      <c r="E2035" s="15" t="s">
        <v>254</v>
      </c>
      <c r="F2035" s="15" t="s">
        <v>36</v>
      </c>
      <c r="G2035" s="70"/>
      <c r="H2035" s="70"/>
      <c r="I2035" s="70"/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20" hidden="1" x14ac:dyDescent="0.2">
      <c r="A2036" s="16" t="s">
        <v>140</v>
      </c>
      <c r="B2036" s="14">
        <v>793</v>
      </c>
      <c r="C2036" s="15" t="s">
        <v>66</v>
      </c>
      <c r="D2036" s="15" t="s">
        <v>65</v>
      </c>
      <c r="E2036" s="15" t="s">
        <v>254</v>
      </c>
      <c r="F2036" s="15" t="s">
        <v>141</v>
      </c>
      <c r="G2036" s="70">
        <f t="shared" si="532"/>
        <v>0</v>
      </c>
      <c r="H2036" s="70">
        <f t="shared" si="532"/>
        <v>0</v>
      </c>
      <c r="I2036" s="70">
        <f t="shared" si="532"/>
        <v>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20" hidden="1" x14ac:dyDescent="0.2">
      <c r="A2037" s="16" t="s">
        <v>160</v>
      </c>
      <c r="B2037" s="14">
        <v>793</v>
      </c>
      <c r="C2037" s="15" t="s">
        <v>66</v>
      </c>
      <c r="D2037" s="15" t="s">
        <v>65</v>
      </c>
      <c r="E2037" s="15" t="s">
        <v>254</v>
      </c>
      <c r="F2037" s="15" t="s">
        <v>161</v>
      </c>
      <c r="G2037" s="70"/>
      <c r="H2037" s="70"/>
      <c r="I2037" s="70"/>
      <c r="J2037" s="158"/>
      <c r="K2037" s="69"/>
      <c r="L2037" s="69"/>
      <c r="M2037" s="69"/>
      <c r="N2037" s="69"/>
      <c r="O2037" s="69"/>
      <c r="P2037" s="69"/>
      <c r="Q2037" s="69"/>
      <c r="R2037" s="69"/>
    </row>
    <row r="2038" spans="1:20" ht="30.75" hidden="1" customHeight="1" x14ac:dyDescent="0.2">
      <c r="A2038" s="16" t="s">
        <v>91</v>
      </c>
      <c r="B2038" s="49">
        <v>793</v>
      </c>
      <c r="C2038" s="15" t="s">
        <v>66</v>
      </c>
      <c r="D2038" s="15" t="s">
        <v>65</v>
      </c>
      <c r="E2038" s="15" t="s">
        <v>1121</v>
      </c>
      <c r="F2038" s="15" t="s">
        <v>316</v>
      </c>
      <c r="G2038" s="70">
        <f t="shared" ref="G2038:I2038" si="533">G2039</f>
        <v>0</v>
      </c>
      <c r="H2038" s="70">
        <f t="shared" si="533"/>
        <v>0</v>
      </c>
      <c r="I2038" s="70">
        <f t="shared" si="533"/>
        <v>0</v>
      </c>
      <c r="J2038" s="158"/>
      <c r="K2038" s="69"/>
      <c r="L2038" s="69"/>
      <c r="M2038" s="69"/>
      <c r="N2038" s="69"/>
      <c r="O2038" s="69"/>
      <c r="P2038" s="69"/>
      <c r="Q2038" s="69"/>
      <c r="R2038" s="69"/>
    </row>
    <row r="2039" spans="1:20" s="18" customFormat="1" ht="34.5" hidden="1" customHeight="1" x14ac:dyDescent="0.2">
      <c r="A2039" s="16" t="s">
        <v>317</v>
      </c>
      <c r="B2039" s="49">
        <v>793</v>
      </c>
      <c r="C2039" s="15" t="s">
        <v>66</v>
      </c>
      <c r="D2039" s="15" t="s">
        <v>65</v>
      </c>
      <c r="E2039" s="15" t="s">
        <v>1121</v>
      </c>
      <c r="F2039" s="15" t="s">
        <v>318</v>
      </c>
      <c r="G2039" s="70"/>
      <c r="H2039" s="70"/>
      <c r="I2039" s="70"/>
      <c r="J2039" s="158"/>
      <c r="K2039" s="165"/>
      <c r="L2039" s="165"/>
      <c r="M2039" s="165"/>
      <c r="N2039" s="165"/>
      <c r="O2039" s="165"/>
      <c r="P2039" s="165"/>
      <c r="Q2039" s="165"/>
      <c r="R2039" s="165"/>
    </row>
    <row r="2040" spans="1:20" s="134" customFormat="1" ht="26.25" hidden="1" customHeight="1" x14ac:dyDescent="0.2">
      <c r="A2040" s="16" t="s">
        <v>253</v>
      </c>
      <c r="B2040" s="133">
        <v>793</v>
      </c>
      <c r="C2040" s="15" t="s">
        <v>66</v>
      </c>
      <c r="D2040" s="15" t="s">
        <v>65</v>
      </c>
      <c r="E2040" s="131" t="s">
        <v>501</v>
      </c>
      <c r="F2040" s="82"/>
      <c r="G2040" s="84">
        <f>G2041</f>
        <v>0</v>
      </c>
      <c r="H2040" s="84">
        <f t="shared" ref="H2040:I2040" si="534">H2044</f>
        <v>0</v>
      </c>
      <c r="I2040" s="84">
        <f t="shared" si="534"/>
        <v>0</v>
      </c>
      <c r="J2040" s="136">
        <v>1487719</v>
      </c>
      <c r="P2040" s="136"/>
      <c r="Q2040" s="136"/>
      <c r="R2040" s="136"/>
      <c r="S2040" s="136"/>
      <c r="T2040" s="136"/>
    </row>
    <row r="2041" spans="1:20" s="113" customFormat="1" ht="51.75" hidden="1" customHeight="1" x14ac:dyDescent="0.2">
      <c r="A2041" s="16" t="s">
        <v>253</v>
      </c>
      <c r="B2041" s="133">
        <v>793</v>
      </c>
      <c r="C2041" s="15" t="s">
        <v>66</v>
      </c>
      <c r="D2041" s="15" t="s">
        <v>65</v>
      </c>
      <c r="E2041" s="82" t="s">
        <v>1240</v>
      </c>
      <c r="F2041" s="82"/>
      <c r="G2041" s="84">
        <f t="shared" ref="G2041:I2042" si="535">G2042</f>
        <v>0</v>
      </c>
      <c r="H2041" s="84">
        <f t="shared" si="535"/>
        <v>0</v>
      </c>
      <c r="I2041" s="84">
        <f t="shared" si="535"/>
        <v>0</v>
      </c>
      <c r="J2041" s="112"/>
      <c r="P2041" s="112"/>
      <c r="Q2041" s="112"/>
      <c r="R2041" s="112"/>
      <c r="S2041" s="112"/>
      <c r="T2041" s="112"/>
    </row>
    <row r="2042" spans="1:20" s="113" customFormat="1" ht="26.25" hidden="1" customHeight="1" x14ac:dyDescent="0.2">
      <c r="A2042" s="16" t="s">
        <v>297</v>
      </c>
      <c r="B2042" s="133">
        <v>793</v>
      </c>
      <c r="C2042" s="15" t="s">
        <v>66</v>
      </c>
      <c r="D2042" s="15" t="s">
        <v>65</v>
      </c>
      <c r="E2042" s="82" t="s">
        <v>1240</v>
      </c>
      <c r="F2042" s="82" t="s">
        <v>34</v>
      </c>
      <c r="G2042" s="84">
        <f t="shared" si="535"/>
        <v>0</v>
      </c>
      <c r="H2042" s="84">
        <f t="shared" si="535"/>
        <v>0</v>
      </c>
      <c r="I2042" s="84">
        <f t="shared" si="535"/>
        <v>0</v>
      </c>
      <c r="J2042" s="112"/>
      <c r="P2042" s="112"/>
      <c r="Q2042" s="112"/>
      <c r="R2042" s="112"/>
      <c r="S2042" s="112"/>
      <c r="T2042" s="112"/>
    </row>
    <row r="2043" spans="1:20" s="113" customFormat="1" ht="26.25" hidden="1" customHeight="1" x14ac:dyDescent="0.2">
      <c r="A2043" s="16" t="s">
        <v>35</v>
      </c>
      <c r="B2043" s="133">
        <v>793</v>
      </c>
      <c r="C2043" s="15" t="s">
        <v>66</v>
      </c>
      <c r="D2043" s="15" t="s">
        <v>65</v>
      </c>
      <c r="E2043" s="82" t="s">
        <v>1240</v>
      </c>
      <c r="F2043" s="82" t="s">
        <v>36</v>
      </c>
      <c r="G2043" s="84"/>
      <c r="H2043" s="84"/>
      <c r="I2043" s="84"/>
      <c r="J2043" s="112"/>
      <c r="P2043" s="112"/>
      <c r="Q2043" s="112"/>
      <c r="R2043" s="112"/>
      <c r="S2043" s="112"/>
      <c r="T2043" s="112"/>
    </row>
    <row r="2044" spans="1:20" s="134" customFormat="1" ht="26.25" hidden="1" customHeight="1" x14ac:dyDescent="0.2">
      <c r="A2044" s="16" t="s">
        <v>1145</v>
      </c>
      <c r="B2044" s="133">
        <v>793</v>
      </c>
      <c r="C2044" s="15" t="s">
        <v>66</v>
      </c>
      <c r="D2044" s="15" t="s">
        <v>65</v>
      </c>
      <c r="E2044" s="131" t="s">
        <v>216</v>
      </c>
      <c r="F2044" s="82"/>
      <c r="G2044" s="84">
        <f>G2045</f>
        <v>0</v>
      </c>
      <c r="H2044" s="84">
        <f t="shared" ref="H2044:I2044" si="536">H2048</f>
        <v>0</v>
      </c>
      <c r="I2044" s="84">
        <f t="shared" si="536"/>
        <v>0</v>
      </c>
      <c r="J2044" s="136">
        <v>1487719</v>
      </c>
      <c r="P2044" s="136"/>
      <c r="Q2044" s="136"/>
      <c r="R2044" s="136"/>
      <c r="S2044" s="136"/>
      <c r="T2044" s="136"/>
    </row>
    <row r="2045" spans="1:20" s="113" customFormat="1" ht="32.25" hidden="1" customHeight="1" x14ac:dyDescent="0.2">
      <c r="A2045" s="16" t="s">
        <v>1145</v>
      </c>
      <c r="B2045" s="133">
        <v>793</v>
      </c>
      <c r="C2045" s="15" t="s">
        <v>66</v>
      </c>
      <c r="D2045" s="15" t="s">
        <v>65</v>
      </c>
      <c r="E2045" s="82" t="s">
        <v>254</v>
      </c>
      <c r="F2045" s="82"/>
      <c r="G2045" s="84">
        <f t="shared" ref="G2045:I2046" si="537">G2046</f>
        <v>0</v>
      </c>
      <c r="H2045" s="84">
        <f t="shared" si="537"/>
        <v>0</v>
      </c>
      <c r="I2045" s="84">
        <f t="shared" si="537"/>
        <v>0</v>
      </c>
      <c r="J2045" s="112"/>
      <c r="P2045" s="112"/>
      <c r="Q2045" s="112"/>
      <c r="R2045" s="112"/>
      <c r="S2045" s="112"/>
      <c r="T2045" s="112"/>
    </row>
    <row r="2046" spans="1:20" s="113" customFormat="1" ht="26.25" hidden="1" customHeight="1" x14ac:dyDescent="0.2">
      <c r="A2046" s="16" t="s">
        <v>297</v>
      </c>
      <c r="B2046" s="133">
        <v>793</v>
      </c>
      <c r="C2046" s="15" t="s">
        <v>66</v>
      </c>
      <c r="D2046" s="15" t="s">
        <v>65</v>
      </c>
      <c r="E2046" s="82" t="s">
        <v>254</v>
      </c>
      <c r="F2046" s="82" t="s">
        <v>34</v>
      </c>
      <c r="G2046" s="84">
        <f t="shared" si="537"/>
        <v>0</v>
      </c>
      <c r="H2046" s="84">
        <f t="shared" si="537"/>
        <v>0</v>
      </c>
      <c r="I2046" s="84">
        <f t="shared" si="537"/>
        <v>0</v>
      </c>
      <c r="J2046" s="112"/>
      <c r="P2046" s="112"/>
      <c r="Q2046" s="112"/>
      <c r="R2046" s="112"/>
      <c r="S2046" s="112"/>
      <c r="T2046" s="112"/>
    </row>
    <row r="2047" spans="1:20" s="113" customFormat="1" ht="26.25" hidden="1" customHeight="1" x14ac:dyDescent="0.2">
      <c r="A2047" s="16" t="s">
        <v>35</v>
      </c>
      <c r="B2047" s="133">
        <v>793</v>
      </c>
      <c r="C2047" s="15" t="s">
        <v>66</v>
      </c>
      <c r="D2047" s="15" t="s">
        <v>65</v>
      </c>
      <c r="E2047" s="82" t="s">
        <v>254</v>
      </c>
      <c r="F2047" s="82" t="s">
        <v>36</v>
      </c>
      <c r="G2047" s="84"/>
      <c r="H2047" s="84"/>
      <c r="I2047" s="84"/>
      <c r="J2047" s="112"/>
      <c r="P2047" s="112"/>
      <c r="Q2047" s="112"/>
      <c r="R2047" s="112"/>
      <c r="S2047" s="112"/>
      <c r="T2047" s="112"/>
    </row>
    <row r="2048" spans="1:20" ht="39" hidden="1" customHeight="1" x14ac:dyDescent="0.2">
      <c r="A2048" s="16" t="s">
        <v>1140</v>
      </c>
      <c r="B2048" s="14">
        <v>793</v>
      </c>
      <c r="C2048" s="15" t="s">
        <v>66</v>
      </c>
      <c r="D2048" s="15" t="s">
        <v>65</v>
      </c>
      <c r="E2048" s="15" t="s">
        <v>1143</v>
      </c>
      <c r="F2048" s="15"/>
      <c r="G2048" s="70">
        <f>G2049+G2051</f>
        <v>0</v>
      </c>
      <c r="H2048" s="70">
        <f t="shared" ref="H2048:I2048" si="538">H2049+H2051</f>
        <v>0</v>
      </c>
      <c r="I2048" s="70">
        <f t="shared" si="538"/>
        <v>0</v>
      </c>
      <c r="J2048" s="2"/>
      <c r="K2048" s="1"/>
      <c r="L2048" s="1"/>
      <c r="M2048" s="1"/>
      <c r="N2048" s="1"/>
      <c r="O2048" s="1"/>
      <c r="P2048" s="2"/>
      <c r="Q2048" s="2"/>
      <c r="R2048" s="2"/>
      <c r="S2048" s="2"/>
      <c r="T2048" s="2"/>
    </row>
    <row r="2049" spans="1:20" ht="29.25" hidden="1" customHeight="1" x14ac:dyDescent="0.2">
      <c r="A2049" s="16" t="s">
        <v>297</v>
      </c>
      <c r="B2049" s="15" t="s">
        <v>89</v>
      </c>
      <c r="C2049" s="15" t="s">
        <v>66</v>
      </c>
      <c r="D2049" s="15" t="s">
        <v>65</v>
      </c>
      <c r="E2049" s="15" t="s">
        <v>193</v>
      </c>
      <c r="F2049" s="15" t="s">
        <v>34</v>
      </c>
      <c r="G2049" s="70">
        <f>G2050</f>
        <v>0</v>
      </c>
      <c r="H2049" s="70"/>
      <c r="I2049" s="70"/>
      <c r="J2049" s="2"/>
      <c r="K2049" s="1"/>
      <c r="L2049" s="1"/>
      <c r="M2049" s="1"/>
      <c r="N2049" s="1"/>
      <c r="O2049" s="1"/>
      <c r="P2049" s="2"/>
      <c r="Q2049" s="2"/>
      <c r="R2049" s="2"/>
      <c r="S2049" s="2"/>
      <c r="T2049" s="2"/>
    </row>
    <row r="2050" spans="1:20" ht="36.75" hidden="1" customHeight="1" x14ac:dyDescent="0.2">
      <c r="A2050" s="16" t="s">
        <v>35</v>
      </c>
      <c r="B2050" s="15" t="s">
        <v>89</v>
      </c>
      <c r="C2050" s="15" t="s">
        <v>66</v>
      </c>
      <c r="D2050" s="15" t="s">
        <v>65</v>
      </c>
      <c r="E2050" s="15" t="s">
        <v>193</v>
      </c>
      <c r="F2050" s="15" t="s">
        <v>36</v>
      </c>
      <c r="G2050" s="70">
        <f>'прил 4'!G3385</f>
        <v>0</v>
      </c>
      <c r="H2050" s="70"/>
      <c r="I2050" s="70"/>
      <c r="J2050" s="2"/>
      <c r="K2050" s="1"/>
      <c r="L2050" s="1"/>
      <c r="M2050" s="1"/>
      <c r="N2050" s="1"/>
      <c r="O2050" s="1"/>
      <c r="P2050" s="2"/>
      <c r="Q2050" s="2"/>
      <c r="R2050" s="2"/>
      <c r="S2050" s="2"/>
      <c r="T2050" s="2"/>
    </row>
    <row r="2051" spans="1:20" ht="25.5" hidden="1" x14ac:dyDescent="0.2">
      <c r="A2051" s="16" t="s">
        <v>297</v>
      </c>
      <c r="B2051" s="14">
        <v>793</v>
      </c>
      <c r="C2051" s="15" t="s">
        <v>66</v>
      </c>
      <c r="D2051" s="15" t="s">
        <v>65</v>
      </c>
      <c r="E2051" s="15" t="s">
        <v>1143</v>
      </c>
      <c r="F2051" s="15" t="s">
        <v>34</v>
      </c>
      <c r="G2051" s="70">
        <f t="shared" ref="G2051:I2051" si="539">G2052</f>
        <v>0</v>
      </c>
      <c r="H2051" s="70">
        <f t="shared" si="539"/>
        <v>0</v>
      </c>
      <c r="I2051" s="70">
        <f t="shared" si="539"/>
        <v>0</v>
      </c>
      <c r="J2051" s="2"/>
      <c r="K2051" s="1"/>
      <c r="L2051" s="1"/>
      <c r="M2051" s="1"/>
      <c r="N2051" s="1"/>
      <c r="O2051" s="1"/>
      <c r="P2051" s="2"/>
      <c r="Q2051" s="2"/>
      <c r="R2051" s="2"/>
      <c r="S2051" s="2"/>
      <c r="T2051" s="2"/>
    </row>
    <row r="2052" spans="1:20" ht="28.5" hidden="1" customHeight="1" x14ac:dyDescent="0.2">
      <c r="A2052" s="16" t="s">
        <v>35</v>
      </c>
      <c r="B2052" s="14">
        <v>793</v>
      </c>
      <c r="C2052" s="15" t="s">
        <v>66</v>
      </c>
      <c r="D2052" s="15" t="s">
        <v>65</v>
      </c>
      <c r="E2052" s="15" t="s">
        <v>1143</v>
      </c>
      <c r="F2052" s="15" t="s">
        <v>36</v>
      </c>
      <c r="G2052" s="70">
        <f>36738.93-36738.93</f>
        <v>0</v>
      </c>
      <c r="H2052" s="70">
        <f>'прил 4'!H1350</f>
        <v>0</v>
      </c>
      <c r="I2052" s="70">
        <f>'прил 4'!I1350</f>
        <v>0</v>
      </c>
      <c r="J2052" s="2"/>
      <c r="K2052" s="1"/>
      <c r="L2052" s="1"/>
      <c r="M2052" s="1"/>
      <c r="N2052" s="1"/>
      <c r="O2052" s="1"/>
      <c r="P2052" s="2"/>
      <c r="Q2052" s="2"/>
      <c r="R2052" s="2"/>
      <c r="S2052" s="2"/>
      <c r="T2052" s="2"/>
    </row>
    <row r="2053" spans="1:20" ht="51.75" customHeight="1" x14ac:dyDescent="0.2">
      <c r="A2053" s="57" t="s">
        <v>1534</v>
      </c>
      <c r="B2053" s="14">
        <v>793</v>
      </c>
      <c r="C2053" s="15" t="s">
        <v>66</v>
      </c>
      <c r="D2053" s="15" t="s">
        <v>65</v>
      </c>
      <c r="E2053" s="15" t="s">
        <v>1523</v>
      </c>
      <c r="F2053" s="15"/>
      <c r="G2053" s="84">
        <f>G2054</f>
        <v>500000</v>
      </c>
      <c r="H2053" s="70">
        <f t="shared" ref="H2053:I2053" si="540">H2054</f>
        <v>0</v>
      </c>
      <c r="I2053" s="70">
        <f t="shared" si="540"/>
        <v>0</v>
      </c>
      <c r="J2053" s="158"/>
      <c r="K2053" s="158"/>
      <c r="L2053" s="158"/>
      <c r="M2053" s="158"/>
      <c r="N2053" s="158"/>
      <c r="O2053" s="158"/>
      <c r="P2053" s="69"/>
      <c r="Q2053" s="69"/>
      <c r="R2053" s="69"/>
    </row>
    <row r="2054" spans="1:20" ht="25.5" x14ac:dyDescent="0.2">
      <c r="A2054" s="80" t="s">
        <v>91</v>
      </c>
      <c r="B2054" s="14">
        <v>793</v>
      </c>
      <c r="C2054" s="15" t="s">
        <v>66</v>
      </c>
      <c r="D2054" s="15" t="s">
        <v>65</v>
      </c>
      <c r="E2054" s="15" t="s">
        <v>1523</v>
      </c>
      <c r="F2054" s="15" t="s">
        <v>316</v>
      </c>
      <c r="G2054" s="84">
        <f>G2055</f>
        <v>500000</v>
      </c>
      <c r="H2054" s="70">
        <f>H2055</f>
        <v>0</v>
      </c>
      <c r="I2054" s="70">
        <f>I2055</f>
        <v>0</v>
      </c>
      <c r="J2054" s="158"/>
      <c r="K2054" s="69"/>
      <c r="L2054" s="69"/>
      <c r="M2054" s="69"/>
      <c r="N2054" s="69"/>
      <c r="O2054" s="69"/>
      <c r="P2054" s="69"/>
      <c r="Q2054" s="69"/>
      <c r="R2054" s="69"/>
    </row>
    <row r="2055" spans="1:20" x14ac:dyDescent="0.2">
      <c r="A2055" s="80" t="s">
        <v>317</v>
      </c>
      <c r="B2055" s="14">
        <v>793</v>
      </c>
      <c r="C2055" s="15" t="s">
        <v>66</v>
      </c>
      <c r="D2055" s="15" t="s">
        <v>65</v>
      </c>
      <c r="E2055" s="15" t="s">
        <v>1523</v>
      </c>
      <c r="F2055" s="15" t="s">
        <v>318</v>
      </c>
      <c r="G2055" s="84">
        <v>500000</v>
      </c>
      <c r="H2055" s="70"/>
      <c r="I2055" s="70"/>
      <c r="J2055" s="158"/>
      <c r="K2055" s="69"/>
      <c r="L2055" s="69"/>
      <c r="M2055" s="69"/>
      <c r="N2055" s="69"/>
      <c r="O2055" s="69"/>
      <c r="P2055" s="69"/>
      <c r="Q2055" s="69"/>
      <c r="R2055" s="69"/>
    </row>
    <row r="2056" spans="1:20" s="22" customFormat="1" ht="25.5" x14ac:dyDescent="0.2">
      <c r="A2056" s="16" t="s">
        <v>307</v>
      </c>
      <c r="B2056" s="14">
        <v>793</v>
      </c>
      <c r="C2056" s="15" t="s">
        <v>66</v>
      </c>
      <c r="D2056" s="15" t="s">
        <v>285</v>
      </c>
      <c r="E2056" s="15"/>
      <c r="F2056" s="15"/>
      <c r="G2056" s="70">
        <f>G2057+G2067</f>
        <v>369454</v>
      </c>
      <c r="H2056" s="70">
        <f t="shared" ref="H2056:I2056" si="541">H2057+H2067</f>
        <v>230000</v>
      </c>
      <c r="I2056" s="70">
        <f t="shared" si="541"/>
        <v>230000</v>
      </c>
      <c r="J2056" s="296"/>
      <c r="K2056" s="61"/>
      <c r="L2056" s="61"/>
      <c r="M2056" s="61"/>
      <c r="N2056" s="61"/>
      <c r="O2056" s="61"/>
      <c r="P2056" s="61"/>
      <c r="Q2056" s="61"/>
      <c r="R2056" s="61"/>
    </row>
    <row r="2057" spans="1:20" ht="51" customHeight="1" x14ac:dyDescent="0.2">
      <c r="A2057" s="16" t="s">
        <v>1034</v>
      </c>
      <c r="B2057" s="14">
        <v>793</v>
      </c>
      <c r="C2057" s="15" t="s">
        <v>66</v>
      </c>
      <c r="D2057" s="15" t="s">
        <v>285</v>
      </c>
      <c r="E2057" s="15" t="s">
        <v>235</v>
      </c>
      <c r="F2057" s="15"/>
      <c r="G2057" s="70">
        <f>G2058+G2061+G2064</f>
        <v>212364</v>
      </c>
      <c r="H2057" s="70">
        <f t="shared" ref="H2057:I2057" si="542">H2058+H2061+H2064</f>
        <v>100000</v>
      </c>
      <c r="I2057" s="70">
        <f t="shared" si="542"/>
        <v>100000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20" ht="63.75" customHeight="1" x14ac:dyDescent="0.2">
      <c r="A2058" s="16" t="s">
        <v>452</v>
      </c>
      <c r="B2058" s="14">
        <v>793</v>
      </c>
      <c r="C2058" s="15" t="s">
        <v>66</v>
      </c>
      <c r="D2058" s="15" t="s">
        <v>285</v>
      </c>
      <c r="E2058" s="15" t="s">
        <v>236</v>
      </c>
      <c r="F2058" s="15"/>
      <c r="G2058" s="70">
        <f t="shared" ref="G2058:I2059" si="543">G2059</f>
        <v>212364</v>
      </c>
      <c r="H2058" s="70">
        <f t="shared" si="543"/>
        <v>100000</v>
      </c>
      <c r="I2058" s="70">
        <f t="shared" si="543"/>
        <v>100000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20" ht="25.5" x14ac:dyDescent="0.2">
      <c r="A2059" s="16" t="s">
        <v>403</v>
      </c>
      <c r="B2059" s="14">
        <v>793</v>
      </c>
      <c r="C2059" s="15" t="s">
        <v>66</v>
      </c>
      <c r="D2059" s="15" t="s">
        <v>285</v>
      </c>
      <c r="E2059" s="15" t="s">
        <v>236</v>
      </c>
      <c r="F2059" s="15" t="s">
        <v>34</v>
      </c>
      <c r="G2059" s="84">
        <f t="shared" si="543"/>
        <v>212364</v>
      </c>
      <c r="H2059" s="70">
        <f t="shared" si="543"/>
        <v>100000</v>
      </c>
      <c r="I2059" s="70">
        <f t="shared" si="543"/>
        <v>100000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20" ht="30.75" customHeight="1" x14ac:dyDescent="0.2">
      <c r="A2060" s="16" t="s">
        <v>35</v>
      </c>
      <c r="B2060" s="14">
        <v>793</v>
      </c>
      <c r="C2060" s="15" t="s">
        <v>66</v>
      </c>
      <c r="D2060" s="15" t="s">
        <v>285</v>
      </c>
      <c r="E2060" s="15" t="s">
        <v>236</v>
      </c>
      <c r="F2060" s="15" t="s">
        <v>36</v>
      </c>
      <c r="G2060" s="84">
        <f>100000+112364</f>
        <v>212364</v>
      </c>
      <c r="H2060" s="70">
        <v>100000</v>
      </c>
      <c r="I2060" s="70">
        <v>100000</v>
      </c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20" ht="51" hidden="1" x14ac:dyDescent="0.2">
      <c r="A2061" s="16" t="s">
        <v>373</v>
      </c>
      <c r="B2061" s="14">
        <v>793</v>
      </c>
      <c r="C2061" s="15" t="s">
        <v>66</v>
      </c>
      <c r="D2061" s="15" t="s">
        <v>285</v>
      </c>
      <c r="E2061" s="15" t="s">
        <v>372</v>
      </c>
      <c r="F2061" s="15"/>
      <c r="G2061" s="84">
        <f>G2062</f>
        <v>0</v>
      </c>
      <c r="H2061" s="70">
        <f t="shared" ref="H2061:I2061" si="544">H2062</f>
        <v>0</v>
      </c>
      <c r="I2061" s="70">
        <f t="shared" si="544"/>
        <v>0</v>
      </c>
      <c r="J2061" s="158"/>
      <c r="K2061" s="69"/>
      <c r="L2061" s="69"/>
      <c r="M2061" s="69"/>
      <c r="N2061" s="69"/>
      <c r="O2061" s="69"/>
      <c r="P2061" s="69"/>
      <c r="Q2061" s="69"/>
      <c r="R2061" s="69"/>
    </row>
    <row r="2062" spans="1:20" ht="25.5" hidden="1" x14ac:dyDescent="0.2">
      <c r="A2062" s="16" t="s">
        <v>35</v>
      </c>
      <c r="B2062" s="14">
        <v>793</v>
      </c>
      <c r="C2062" s="15" t="s">
        <v>66</v>
      </c>
      <c r="D2062" s="15" t="s">
        <v>285</v>
      </c>
      <c r="E2062" s="15" t="s">
        <v>372</v>
      </c>
      <c r="F2062" s="15" t="s">
        <v>34</v>
      </c>
      <c r="G2062" s="84">
        <f>G2063</f>
        <v>0</v>
      </c>
      <c r="H2062" s="70">
        <f t="shared" ref="H2062:I2062" si="545">H2063</f>
        <v>0</v>
      </c>
      <c r="I2062" s="70">
        <f t="shared" si="545"/>
        <v>0</v>
      </c>
      <c r="J2062" s="158"/>
      <c r="K2062" s="69"/>
      <c r="L2062" s="69"/>
      <c r="M2062" s="69"/>
      <c r="N2062" s="69"/>
      <c r="O2062" s="69"/>
      <c r="P2062" s="69"/>
      <c r="Q2062" s="69"/>
      <c r="R2062" s="69"/>
    </row>
    <row r="2063" spans="1:20" ht="25.5" hidden="1" x14ac:dyDescent="0.2">
      <c r="A2063" s="16" t="s">
        <v>35</v>
      </c>
      <c r="B2063" s="14">
        <v>793</v>
      </c>
      <c r="C2063" s="15" t="s">
        <v>66</v>
      </c>
      <c r="D2063" s="15" t="s">
        <v>285</v>
      </c>
      <c r="E2063" s="15" t="s">
        <v>372</v>
      </c>
      <c r="F2063" s="15" t="s">
        <v>36</v>
      </c>
      <c r="G2063" s="84"/>
      <c r="H2063" s="70"/>
      <c r="I2063" s="70"/>
      <c r="J2063" s="304"/>
      <c r="K2063" s="69"/>
      <c r="L2063" s="69"/>
      <c r="M2063" s="69"/>
      <c r="N2063" s="69"/>
      <c r="O2063" s="69"/>
      <c r="P2063" s="69"/>
      <c r="Q2063" s="69"/>
      <c r="R2063" s="69"/>
    </row>
    <row r="2064" spans="1:20" ht="46.5" hidden="1" customHeight="1" x14ac:dyDescent="0.2">
      <c r="A2064" s="57" t="s">
        <v>434</v>
      </c>
      <c r="B2064" s="14">
        <v>793</v>
      </c>
      <c r="C2064" s="15" t="s">
        <v>66</v>
      </c>
      <c r="D2064" s="15" t="s">
        <v>285</v>
      </c>
      <c r="E2064" s="15" t="s">
        <v>690</v>
      </c>
      <c r="F2064" s="15"/>
      <c r="G2064" s="84">
        <f>G2065</f>
        <v>0</v>
      </c>
      <c r="H2064" s="70">
        <f t="shared" ref="H2064:I2064" si="546">H2065</f>
        <v>0</v>
      </c>
      <c r="I2064" s="70">
        <f t="shared" si="546"/>
        <v>0</v>
      </c>
      <c r="J2064" s="158"/>
      <c r="K2064" s="69"/>
      <c r="L2064" s="69"/>
      <c r="M2064" s="69"/>
      <c r="N2064" s="69"/>
      <c r="O2064" s="69"/>
      <c r="P2064" s="69"/>
      <c r="Q2064" s="69"/>
      <c r="R2064" s="69"/>
    </row>
    <row r="2065" spans="1:18" ht="25.5" hidden="1" x14ac:dyDescent="0.2">
      <c r="A2065" s="16" t="s">
        <v>297</v>
      </c>
      <c r="B2065" s="14">
        <v>793</v>
      </c>
      <c r="C2065" s="15" t="s">
        <v>66</v>
      </c>
      <c r="D2065" s="15" t="s">
        <v>285</v>
      </c>
      <c r="E2065" s="15" t="s">
        <v>690</v>
      </c>
      <c r="F2065" s="15" t="s">
        <v>34</v>
      </c>
      <c r="G2065" s="84">
        <f>G2066</f>
        <v>0</v>
      </c>
      <c r="H2065" s="70">
        <f>H2066</f>
        <v>0</v>
      </c>
      <c r="I2065" s="70">
        <f>I2066</f>
        <v>0</v>
      </c>
      <c r="J2065" s="158"/>
      <c r="K2065" s="69"/>
      <c r="L2065" s="69"/>
      <c r="M2065" s="69"/>
      <c r="N2065" s="69"/>
      <c r="O2065" s="69"/>
      <c r="P2065" s="69"/>
      <c r="Q2065" s="69"/>
      <c r="R2065" s="69"/>
    </row>
    <row r="2066" spans="1:18" ht="25.5" hidden="1" x14ac:dyDescent="0.2">
      <c r="A2066" s="16" t="s">
        <v>35</v>
      </c>
      <c r="B2066" s="14">
        <v>793</v>
      </c>
      <c r="C2066" s="15" t="s">
        <v>66</v>
      </c>
      <c r="D2066" s="15" t="s">
        <v>285</v>
      </c>
      <c r="E2066" s="15" t="s">
        <v>690</v>
      </c>
      <c r="F2066" s="15" t="s">
        <v>36</v>
      </c>
      <c r="G2066" s="84"/>
      <c r="H2066" s="70"/>
      <c r="I2066" s="70"/>
      <c r="J2066" s="158"/>
      <c r="K2066" s="69"/>
      <c r="L2066" s="69"/>
      <c r="M2066" s="69"/>
      <c r="N2066" s="69"/>
      <c r="O2066" s="69"/>
      <c r="P2066" s="69"/>
      <c r="Q2066" s="69"/>
      <c r="R2066" s="69"/>
    </row>
    <row r="2067" spans="1:18" ht="51.75" customHeight="1" x14ac:dyDescent="0.2">
      <c r="A2067" s="16" t="s">
        <v>1035</v>
      </c>
      <c r="B2067" s="14">
        <v>793</v>
      </c>
      <c r="C2067" s="15" t="s">
        <v>66</v>
      </c>
      <c r="D2067" s="15" t="s">
        <v>285</v>
      </c>
      <c r="E2067" s="15" t="s">
        <v>237</v>
      </c>
      <c r="F2067" s="15"/>
      <c r="G2067" s="84">
        <f t="shared" ref="G2067:I2069" si="547">G2068</f>
        <v>157090</v>
      </c>
      <c r="H2067" s="70">
        <f t="shared" si="547"/>
        <v>130000</v>
      </c>
      <c r="I2067" s="70">
        <f t="shared" si="547"/>
        <v>130000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18" ht="38.25" x14ac:dyDescent="0.2">
      <c r="A2068" s="16" t="s">
        <v>308</v>
      </c>
      <c r="B2068" s="14">
        <v>793</v>
      </c>
      <c r="C2068" s="15" t="s">
        <v>66</v>
      </c>
      <c r="D2068" s="15" t="s">
        <v>285</v>
      </c>
      <c r="E2068" s="15" t="s">
        <v>238</v>
      </c>
      <c r="F2068" s="15"/>
      <c r="G2068" s="84">
        <f t="shared" si="547"/>
        <v>157090</v>
      </c>
      <c r="H2068" s="70">
        <f t="shared" si="547"/>
        <v>130000</v>
      </c>
      <c r="I2068" s="70">
        <f t="shared" si="547"/>
        <v>130000</v>
      </c>
      <c r="J2068" s="158"/>
      <c r="K2068" s="69"/>
      <c r="L2068" s="69"/>
      <c r="M2068" s="69"/>
      <c r="N2068" s="69"/>
      <c r="O2068" s="69"/>
      <c r="P2068" s="69"/>
      <c r="Q2068" s="69"/>
      <c r="R2068" s="69"/>
    </row>
    <row r="2069" spans="1:18" ht="25.5" x14ac:dyDescent="0.2">
      <c r="A2069" s="16" t="s">
        <v>403</v>
      </c>
      <c r="B2069" s="14">
        <v>793</v>
      </c>
      <c r="C2069" s="15" t="s">
        <v>66</v>
      </c>
      <c r="D2069" s="15" t="s">
        <v>285</v>
      </c>
      <c r="E2069" s="15" t="s">
        <v>238</v>
      </c>
      <c r="F2069" s="15" t="s">
        <v>34</v>
      </c>
      <c r="G2069" s="84">
        <f t="shared" si="547"/>
        <v>157090</v>
      </c>
      <c r="H2069" s="70">
        <f t="shared" si="547"/>
        <v>130000</v>
      </c>
      <c r="I2069" s="70">
        <f t="shared" si="547"/>
        <v>130000</v>
      </c>
      <c r="J2069" s="158"/>
      <c r="K2069" s="69"/>
      <c r="L2069" s="69"/>
      <c r="M2069" s="69"/>
      <c r="N2069" s="69"/>
      <c r="O2069" s="69"/>
      <c r="P2069" s="69"/>
      <c r="Q2069" s="69"/>
      <c r="R2069" s="69"/>
    </row>
    <row r="2070" spans="1:18" ht="31.5" customHeight="1" x14ac:dyDescent="0.2">
      <c r="A2070" s="16" t="s">
        <v>35</v>
      </c>
      <c r="B2070" s="14">
        <v>793</v>
      </c>
      <c r="C2070" s="15" t="s">
        <v>66</v>
      </c>
      <c r="D2070" s="15" t="s">
        <v>285</v>
      </c>
      <c r="E2070" s="15" t="s">
        <v>238</v>
      </c>
      <c r="F2070" s="15" t="s">
        <v>36</v>
      </c>
      <c r="G2070" s="84">
        <f>130000+27090</f>
        <v>157090</v>
      </c>
      <c r="H2070" s="70">
        <v>130000</v>
      </c>
      <c r="I2070" s="70">
        <v>130000</v>
      </c>
      <c r="J2070" s="158"/>
      <c r="K2070" s="69"/>
      <c r="L2070" s="69"/>
      <c r="M2070" s="69"/>
      <c r="N2070" s="69"/>
      <c r="O2070" s="69"/>
      <c r="P2070" s="69"/>
      <c r="Q2070" s="69"/>
      <c r="R2070" s="69"/>
    </row>
    <row r="2071" spans="1:18" x14ac:dyDescent="0.2">
      <c r="A2071" s="11" t="s">
        <v>82</v>
      </c>
      <c r="B2071" s="6">
        <v>793</v>
      </c>
      <c r="C2071" s="7" t="s">
        <v>51</v>
      </c>
      <c r="D2071" s="7"/>
      <c r="E2071" s="7"/>
      <c r="F2071" s="7"/>
      <c r="G2071" s="38">
        <f>G2077+G2153+G2101+G2072</f>
        <v>83711161</v>
      </c>
      <c r="H2071" s="38">
        <f>H2077+H2153+H2101+H2072</f>
        <v>66412983</v>
      </c>
      <c r="I2071" s="38">
        <f>I2077+I2153+I2101+I2072</f>
        <v>67455076</v>
      </c>
      <c r="J2071" s="300">
        <f>G2082+G2112+G2116+G2123+G2127+G2186+G2189+G2203+G2217</f>
        <v>6100000</v>
      </c>
      <c r="K2071" s="300"/>
      <c r="L2071" s="300"/>
      <c r="M2071" s="300"/>
      <c r="N2071" s="300"/>
      <c r="O2071" s="300"/>
      <c r="P2071" s="220"/>
      <c r="Q2071" s="220"/>
      <c r="R2071" s="69"/>
    </row>
    <row r="2072" spans="1:18" hidden="1" x14ac:dyDescent="0.2">
      <c r="A2072" s="150" t="s">
        <v>696</v>
      </c>
      <c r="B2072" s="49">
        <v>793</v>
      </c>
      <c r="C2072" s="66" t="s">
        <v>51</v>
      </c>
      <c r="D2072" s="66" t="s">
        <v>155</v>
      </c>
      <c r="E2072" s="7"/>
      <c r="F2072" s="7"/>
      <c r="G2072" s="29">
        <f>G2074</f>
        <v>0</v>
      </c>
      <c r="H2072" s="29">
        <f t="shared" ref="H2072:I2072" si="548">H2074</f>
        <v>0</v>
      </c>
      <c r="I2072" s="29">
        <f t="shared" si="548"/>
        <v>0</v>
      </c>
      <c r="J2072" s="305"/>
      <c r="K2072" s="69"/>
      <c r="L2072" s="69"/>
      <c r="M2072" s="69"/>
      <c r="N2072" s="69"/>
      <c r="O2072" s="69"/>
      <c r="P2072" s="69"/>
      <c r="Q2072" s="69"/>
      <c r="R2072" s="69"/>
    </row>
    <row r="2073" spans="1:18" ht="30" hidden="1" customHeight="1" x14ac:dyDescent="0.2">
      <c r="A2073" s="37" t="s">
        <v>626</v>
      </c>
      <c r="B2073" s="14">
        <v>793</v>
      </c>
      <c r="C2073" s="15" t="s">
        <v>51</v>
      </c>
      <c r="D2073" s="15" t="s">
        <v>84</v>
      </c>
      <c r="E2073" s="14" t="s">
        <v>225</v>
      </c>
      <c r="F2073" s="14"/>
      <c r="G2073" s="70">
        <f>G2074</f>
        <v>0</v>
      </c>
      <c r="H2073" s="70">
        <f t="shared" ref="H2073:I2073" si="549">H2074</f>
        <v>0</v>
      </c>
      <c r="I2073" s="70">
        <f t="shared" si="549"/>
        <v>0</v>
      </c>
      <c r="J2073" s="158"/>
      <c r="K2073" s="69"/>
      <c r="L2073" s="69"/>
      <c r="M2073" s="69"/>
      <c r="N2073" s="69"/>
      <c r="O2073" s="69"/>
      <c r="P2073" s="69"/>
      <c r="Q2073" s="69"/>
      <c r="R2073" s="69"/>
    </row>
    <row r="2074" spans="1:18" ht="40.5" hidden="1" customHeight="1" x14ac:dyDescent="0.2">
      <c r="A2074" s="16" t="s">
        <v>695</v>
      </c>
      <c r="B2074" s="14">
        <v>793</v>
      </c>
      <c r="C2074" s="15" t="s">
        <v>51</v>
      </c>
      <c r="D2074" s="15" t="s">
        <v>155</v>
      </c>
      <c r="E2074" s="14" t="s">
        <v>567</v>
      </c>
      <c r="F2074" s="14"/>
      <c r="G2074" s="70">
        <f>G2075</f>
        <v>0</v>
      </c>
      <c r="H2074" s="70">
        <f>H2076</f>
        <v>0</v>
      </c>
      <c r="I2074" s="70">
        <f>I2076</f>
        <v>0</v>
      </c>
      <c r="J2074" s="158"/>
      <c r="K2074" s="69"/>
      <c r="L2074" s="69"/>
      <c r="M2074" s="69"/>
      <c r="N2074" s="69"/>
      <c r="O2074" s="69"/>
      <c r="P2074" s="69"/>
      <c r="Q2074" s="69"/>
      <c r="R2074" s="69"/>
    </row>
    <row r="2075" spans="1:18" hidden="1" x14ac:dyDescent="0.2">
      <c r="A2075" s="16" t="s">
        <v>60</v>
      </c>
      <c r="B2075" s="14">
        <v>793</v>
      </c>
      <c r="C2075" s="15" t="s">
        <v>51</v>
      </c>
      <c r="D2075" s="15" t="s">
        <v>155</v>
      </c>
      <c r="E2075" s="14" t="s">
        <v>567</v>
      </c>
      <c r="F2075" s="14">
        <v>800</v>
      </c>
      <c r="G2075" s="70">
        <f t="shared" ref="G2075:I2075" si="550">G2076</f>
        <v>0</v>
      </c>
      <c r="H2075" s="70">
        <f t="shared" si="550"/>
        <v>0</v>
      </c>
      <c r="I2075" s="70">
        <f t="shared" si="550"/>
        <v>0</v>
      </c>
      <c r="J2075" s="158"/>
      <c r="K2075" s="69"/>
      <c r="L2075" s="69"/>
      <c r="M2075" s="69"/>
      <c r="N2075" s="69"/>
      <c r="O2075" s="69"/>
      <c r="P2075" s="69"/>
      <c r="Q2075" s="69"/>
      <c r="R2075" s="69"/>
    </row>
    <row r="2076" spans="1:18" ht="48" hidden="1" customHeight="1" x14ac:dyDescent="0.2">
      <c r="A2076" s="16" t="s">
        <v>388</v>
      </c>
      <c r="B2076" s="14">
        <v>793</v>
      </c>
      <c r="C2076" s="15" t="s">
        <v>51</v>
      </c>
      <c r="D2076" s="15" t="s">
        <v>155</v>
      </c>
      <c r="E2076" s="14" t="s">
        <v>567</v>
      </c>
      <c r="F2076" s="14">
        <v>810</v>
      </c>
      <c r="G2076" s="70"/>
      <c r="H2076" s="8">
        <v>0</v>
      </c>
      <c r="I2076" s="8">
        <v>0</v>
      </c>
      <c r="J2076" s="304"/>
      <c r="K2076" s="69"/>
      <c r="L2076" s="69"/>
      <c r="M2076" s="69"/>
      <c r="N2076" s="69"/>
      <c r="O2076" s="69"/>
      <c r="P2076" s="69"/>
      <c r="Q2076" s="69"/>
      <c r="R2076" s="69"/>
    </row>
    <row r="2077" spans="1:18" s="46" customFormat="1" ht="16.5" customHeight="1" x14ac:dyDescent="0.2">
      <c r="A2077" s="16" t="s">
        <v>312</v>
      </c>
      <c r="B2077" s="14">
        <v>793</v>
      </c>
      <c r="C2077" s="15" t="s">
        <v>51</v>
      </c>
      <c r="D2077" s="15" t="s">
        <v>41</v>
      </c>
      <c r="E2077" s="15"/>
      <c r="F2077" s="15"/>
      <c r="G2077" s="70">
        <f>G2079+G2078+G2092+G2089</f>
        <v>4300000</v>
      </c>
      <c r="H2077" s="70">
        <f t="shared" ref="H2077:I2077" si="551">H2079+H2078</f>
        <v>2200000</v>
      </c>
      <c r="I2077" s="70">
        <f t="shared" si="551"/>
        <v>2200000</v>
      </c>
      <c r="J2077" s="158"/>
      <c r="K2077" s="58"/>
      <c r="L2077" s="58"/>
      <c r="M2077" s="58"/>
      <c r="N2077" s="58"/>
      <c r="O2077" s="58"/>
      <c r="P2077" s="58"/>
      <c r="Q2077" s="58"/>
      <c r="R2077" s="58"/>
    </row>
    <row r="2078" spans="1:18" s="18" customFormat="1" ht="27" customHeight="1" x14ac:dyDescent="0.2">
      <c r="A2078" s="16" t="s">
        <v>1025</v>
      </c>
      <c r="B2078" s="14">
        <v>793</v>
      </c>
      <c r="C2078" s="15" t="s">
        <v>51</v>
      </c>
      <c r="D2078" s="15" t="s">
        <v>41</v>
      </c>
      <c r="E2078" s="15" t="s">
        <v>217</v>
      </c>
      <c r="F2078" s="15"/>
      <c r="G2078" s="70">
        <f>G2079+G2080</f>
        <v>4300000</v>
      </c>
      <c r="H2078" s="70">
        <f t="shared" ref="H2078:I2078" si="552">H2079+H2080</f>
        <v>2200000</v>
      </c>
      <c r="I2078" s="70">
        <f t="shared" si="552"/>
        <v>2200000</v>
      </c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18" s="46" customFormat="1" ht="18" hidden="1" customHeight="1" x14ac:dyDescent="0.2">
      <c r="A2079" s="16"/>
      <c r="B2079" s="14"/>
      <c r="C2079" s="15"/>
      <c r="D2079" s="15"/>
      <c r="E2079" s="15"/>
      <c r="F2079" s="15"/>
      <c r="G2079" s="70"/>
      <c r="H2079" s="70"/>
      <c r="I2079" s="70"/>
      <c r="J2079" s="158"/>
      <c r="K2079" s="58"/>
      <c r="L2079" s="58"/>
      <c r="M2079" s="58"/>
      <c r="N2079" s="58"/>
      <c r="O2079" s="58"/>
      <c r="P2079" s="58"/>
      <c r="Q2079" s="58"/>
      <c r="R2079" s="58"/>
    </row>
    <row r="2080" spans="1:18" s="46" customFormat="1" ht="40.5" customHeight="1" x14ac:dyDescent="0.2">
      <c r="A2080" s="16" t="s">
        <v>912</v>
      </c>
      <c r="B2080" s="14">
        <v>793</v>
      </c>
      <c r="C2080" s="15" t="s">
        <v>51</v>
      </c>
      <c r="D2080" s="15" t="s">
        <v>41</v>
      </c>
      <c r="E2080" s="15" t="s">
        <v>1123</v>
      </c>
      <c r="F2080" s="15"/>
      <c r="G2080" s="70">
        <f t="shared" ref="G2080:I2087" si="553">G2081</f>
        <v>4300000</v>
      </c>
      <c r="H2080" s="70">
        <f t="shared" si="553"/>
        <v>2200000</v>
      </c>
      <c r="I2080" s="70">
        <f t="shared" si="553"/>
        <v>2200000</v>
      </c>
      <c r="J2080" s="158"/>
      <c r="K2080" s="58"/>
      <c r="L2080" s="58"/>
      <c r="M2080" s="58"/>
      <c r="N2080" s="58"/>
      <c r="O2080" s="58"/>
      <c r="P2080" s="58"/>
      <c r="Q2080" s="58"/>
      <c r="R2080" s="58"/>
    </row>
    <row r="2081" spans="1:20" s="46" customFormat="1" ht="27.75" customHeight="1" x14ac:dyDescent="0.2">
      <c r="A2081" s="16" t="s">
        <v>403</v>
      </c>
      <c r="B2081" s="14">
        <v>793</v>
      </c>
      <c r="C2081" s="15" t="s">
        <v>51</v>
      </c>
      <c r="D2081" s="15" t="s">
        <v>41</v>
      </c>
      <c r="E2081" s="15" t="s">
        <v>1123</v>
      </c>
      <c r="F2081" s="15" t="s">
        <v>34</v>
      </c>
      <c r="G2081" s="70">
        <f t="shared" si="553"/>
        <v>4300000</v>
      </c>
      <c r="H2081" s="70">
        <f t="shared" si="553"/>
        <v>2200000</v>
      </c>
      <c r="I2081" s="70">
        <f t="shared" si="553"/>
        <v>2200000</v>
      </c>
      <c r="J2081" s="158"/>
      <c r="K2081" s="58"/>
      <c r="L2081" s="58"/>
      <c r="M2081" s="58"/>
      <c r="N2081" s="58"/>
      <c r="O2081" s="58"/>
      <c r="P2081" s="58"/>
      <c r="Q2081" s="58"/>
      <c r="R2081" s="58"/>
    </row>
    <row r="2082" spans="1:20" s="46" customFormat="1" ht="31.5" customHeight="1" x14ac:dyDescent="0.2">
      <c r="A2082" s="16" t="s">
        <v>35</v>
      </c>
      <c r="B2082" s="14">
        <v>793</v>
      </c>
      <c r="C2082" s="15" t="s">
        <v>51</v>
      </c>
      <c r="D2082" s="15" t="s">
        <v>41</v>
      </c>
      <c r="E2082" s="15" t="s">
        <v>1123</v>
      </c>
      <c r="F2082" s="15" t="s">
        <v>36</v>
      </c>
      <c r="G2082" s="70">
        <f>3300000+1000000</f>
        <v>4300000</v>
      </c>
      <c r="H2082" s="70">
        <v>2200000</v>
      </c>
      <c r="I2082" s="70">
        <v>2200000</v>
      </c>
      <c r="J2082" s="158"/>
      <c r="K2082" s="58"/>
      <c r="L2082" s="58"/>
      <c r="M2082" s="58"/>
      <c r="N2082" s="58"/>
      <c r="O2082" s="58"/>
      <c r="P2082" s="58"/>
      <c r="Q2082" s="58"/>
      <c r="R2082" s="58"/>
    </row>
    <row r="2083" spans="1:20" s="46" customFormat="1" ht="75" hidden="1" customHeight="1" x14ac:dyDescent="0.2">
      <c r="A2083" s="16" t="s">
        <v>620</v>
      </c>
      <c r="B2083" s="14">
        <v>793</v>
      </c>
      <c r="C2083" s="15" t="s">
        <v>51</v>
      </c>
      <c r="D2083" s="15" t="s">
        <v>41</v>
      </c>
      <c r="E2083" s="15" t="s">
        <v>619</v>
      </c>
      <c r="F2083" s="15"/>
      <c r="G2083" s="70">
        <f t="shared" si="553"/>
        <v>0</v>
      </c>
      <c r="H2083" s="70">
        <f t="shared" si="553"/>
        <v>0</v>
      </c>
      <c r="I2083" s="70">
        <f t="shared" si="553"/>
        <v>0</v>
      </c>
      <c r="J2083" s="158"/>
      <c r="K2083" s="58"/>
      <c r="L2083" s="58"/>
      <c r="M2083" s="58"/>
      <c r="N2083" s="58"/>
      <c r="O2083" s="58"/>
      <c r="P2083" s="58"/>
      <c r="Q2083" s="58"/>
      <c r="R2083" s="58"/>
    </row>
    <row r="2084" spans="1:20" s="46" customFormat="1" ht="27.75" hidden="1" customHeight="1" x14ac:dyDescent="0.2">
      <c r="A2084" s="16" t="s">
        <v>403</v>
      </c>
      <c r="B2084" s="14">
        <v>793</v>
      </c>
      <c r="C2084" s="15" t="s">
        <v>51</v>
      </c>
      <c r="D2084" s="15" t="s">
        <v>41</v>
      </c>
      <c r="E2084" s="15" t="s">
        <v>619</v>
      </c>
      <c r="F2084" s="15" t="s">
        <v>61</v>
      </c>
      <c r="G2084" s="70">
        <f t="shared" si="553"/>
        <v>0</v>
      </c>
      <c r="H2084" s="70">
        <f t="shared" si="553"/>
        <v>0</v>
      </c>
      <c r="I2084" s="70">
        <f t="shared" si="553"/>
        <v>0</v>
      </c>
      <c r="J2084" s="158"/>
      <c r="K2084" s="58"/>
      <c r="L2084" s="58"/>
      <c r="M2084" s="58"/>
      <c r="N2084" s="58"/>
      <c r="O2084" s="58"/>
      <c r="P2084" s="58"/>
      <c r="Q2084" s="58"/>
      <c r="R2084" s="58"/>
    </row>
    <row r="2085" spans="1:20" s="46" customFormat="1" ht="31.5" hidden="1" customHeight="1" x14ac:dyDescent="0.2">
      <c r="A2085" s="16" t="s">
        <v>35</v>
      </c>
      <c r="B2085" s="14">
        <v>793</v>
      </c>
      <c r="C2085" s="15" t="s">
        <v>51</v>
      </c>
      <c r="D2085" s="15" t="s">
        <v>41</v>
      </c>
      <c r="E2085" s="15" t="s">
        <v>619</v>
      </c>
      <c r="F2085" s="15" t="s">
        <v>311</v>
      </c>
      <c r="G2085" s="70"/>
      <c r="H2085" s="70"/>
      <c r="I2085" s="70"/>
      <c r="J2085" s="158"/>
      <c r="K2085" s="58"/>
      <c r="L2085" s="58"/>
      <c r="M2085" s="58"/>
      <c r="N2085" s="58"/>
      <c r="O2085" s="58"/>
      <c r="P2085" s="58"/>
      <c r="Q2085" s="58"/>
      <c r="R2085" s="58"/>
    </row>
    <row r="2086" spans="1:20" s="46" customFormat="1" ht="75" hidden="1" customHeight="1" x14ac:dyDescent="0.2">
      <c r="A2086" s="16" t="s">
        <v>689</v>
      </c>
      <c r="B2086" s="14">
        <v>793</v>
      </c>
      <c r="C2086" s="15" t="s">
        <v>51</v>
      </c>
      <c r="D2086" s="15" t="s">
        <v>41</v>
      </c>
      <c r="E2086" s="15" t="s">
        <v>688</v>
      </c>
      <c r="F2086" s="15"/>
      <c r="G2086" s="70">
        <f t="shared" si="553"/>
        <v>0</v>
      </c>
      <c r="H2086" s="70">
        <f t="shared" si="553"/>
        <v>0</v>
      </c>
      <c r="I2086" s="70">
        <f t="shared" si="553"/>
        <v>0</v>
      </c>
      <c r="J2086" s="158"/>
      <c r="K2086" s="58"/>
      <c r="L2086" s="58"/>
      <c r="M2086" s="58"/>
      <c r="N2086" s="58"/>
      <c r="O2086" s="58"/>
      <c r="P2086" s="58"/>
      <c r="Q2086" s="58"/>
      <c r="R2086" s="58"/>
    </row>
    <row r="2087" spans="1:20" s="46" customFormat="1" ht="27.75" hidden="1" customHeight="1" x14ac:dyDescent="0.2">
      <c r="A2087" s="16" t="s">
        <v>403</v>
      </c>
      <c r="B2087" s="14">
        <v>793</v>
      </c>
      <c r="C2087" s="15" t="s">
        <v>51</v>
      </c>
      <c r="D2087" s="15" t="s">
        <v>41</v>
      </c>
      <c r="E2087" s="15" t="s">
        <v>688</v>
      </c>
      <c r="F2087" s="15" t="s">
        <v>34</v>
      </c>
      <c r="G2087" s="70">
        <f t="shared" si="553"/>
        <v>0</v>
      </c>
      <c r="H2087" s="70">
        <f t="shared" si="553"/>
        <v>0</v>
      </c>
      <c r="I2087" s="70">
        <f t="shared" si="553"/>
        <v>0</v>
      </c>
      <c r="J2087" s="158"/>
      <c r="K2087" s="58"/>
      <c r="L2087" s="58"/>
      <c r="M2087" s="58"/>
      <c r="N2087" s="58"/>
      <c r="O2087" s="58"/>
      <c r="P2087" s="58"/>
      <c r="Q2087" s="58"/>
      <c r="R2087" s="58"/>
    </row>
    <row r="2088" spans="1:20" s="46" customFormat="1" ht="31.5" hidden="1" customHeight="1" x14ac:dyDescent="0.2">
      <c r="A2088" s="16" t="s">
        <v>35</v>
      </c>
      <c r="B2088" s="14">
        <v>793</v>
      </c>
      <c r="C2088" s="15" t="s">
        <v>51</v>
      </c>
      <c r="D2088" s="15" t="s">
        <v>41</v>
      </c>
      <c r="E2088" s="15" t="s">
        <v>688</v>
      </c>
      <c r="F2088" s="15" t="s">
        <v>36</v>
      </c>
      <c r="G2088" s="70"/>
      <c r="H2088" s="70"/>
      <c r="I2088" s="70"/>
      <c r="J2088" s="158"/>
      <c r="K2088" s="58"/>
      <c r="L2088" s="58"/>
      <c r="M2088" s="58"/>
      <c r="N2088" s="58"/>
      <c r="O2088" s="58"/>
      <c r="P2088" s="58"/>
      <c r="Q2088" s="58"/>
      <c r="R2088" s="58"/>
    </row>
    <row r="2089" spans="1:20" s="46" customFormat="1" ht="42" hidden="1" customHeight="1" x14ac:dyDescent="0.2">
      <c r="A2089" s="16" t="s">
        <v>912</v>
      </c>
      <c r="B2089" s="14">
        <v>793</v>
      </c>
      <c r="C2089" s="15" t="s">
        <v>51</v>
      </c>
      <c r="D2089" s="15" t="s">
        <v>41</v>
      </c>
      <c r="E2089" s="15" t="s">
        <v>1188</v>
      </c>
      <c r="F2089" s="15"/>
      <c r="G2089" s="70">
        <f>G2090</f>
        <v>0</v>
      </c>
      <c r="H2089" s="70">
        <f t="shared" ref="H2089:I2090" si="554">H2090</f>
        <v>0</v>
      </c>
      <c r="I2089" s="70">
        <f t="shared" si="554"/>
        <v>0</v>
      </c>
      <c r="J2089" s="158"/>
      <c r="K2089" s="58"/>
      <c r="L2089" s="58"/>
      <c r="M2089" s="58"/>
      <c r="N2089" s="58"/>
      <c r="O2089" s="58"/>
      <c r="P2089" s="58"/>
      <c r="Q2089" s="58"/>
      <c r="R2089" s="58"/>
    </row>
    <row r="2090" spans="1:20" s="46" customFormat="1" ht="31.5" hidden="1" customHeight="1" x14ac:dyDescent="0.2">
      <c r="A2090" s="16" t="s">
        <v>403</v>
      </c>
      <c r="B2090" s="14">
        <v>793</v>
      </c>
      <c r="C2090" s="15" t="s">
        <v>51</v>
      </c>
      <c r="D2090" s="15" t="s">
        <v>41</v>
      </c>
      <c r="E2090" s="15" t="s">
        <v>1188</v>
      </c>
      <c r="F2090" s="15" t="s">
        <v>34</v>
      </c>
      <c r="G2090" s="70">
        <f>G2091</f>
        <v>0</v>
      </c>
      <c r="H2090" s="70">
        <f t="shared" si="554"/>
        <v>0</v>
      </c>
      <c r="I2090" s="70">
        <f t="shared" si="554"/>
        <v>0</v>
      </c>
      <c r="J2090" s="158"/>
      <c r="K2090" s="58"/>
      <c r="L2090" s="58"/>
      <c r="M2090" s="58"/>
      <c r="N2090" s="58"/>
      <c r="O2090" s="58"/>
      <c r="P2090" s="58"/>
      <c r="Q2090" s="58"/>
      <c r="R2090" s="58"/>
    </row>
    <row r="2091" spans="1:20" s="46" customFormat="1" ht="31.5" hidden="1" customHeight="1" x14ac:dyDescent="0.2">
      <c r="A2091" s="16" t="s">
        <v>35</v>
      </c>
      <c r="B2091" s="14">
        <v>793</v>
      </c>
      <c r="C2091" s="15" t="s">
        <v>51</v>
      </c>
      <c r="D2091" s="15" t="s">
        <v>41</v>
      </c>
      <c r="E2091" s="15" t="s">
        <v>1188</v>
      </c>
      <c r="F2091" s="15" t="s">
        <v>36</v>
      </c>
      <c r="G2091" s="70"/>
      <c r="H2091" s="70"/>
      <c r="I2091" s="70"/>
      <c r="J2091" s="158"/>
      <c r="K2091" s="58"/>
      <c r="L2091" s="58"/>
      <c r="M2091" s="58"/>
      <c r="N2091" s="58"/>
      <c r="O2091" s="58"/>
      <c r="P2091" s="58"/>
      <c r="Q2091" s="58"/>
      <c r="R2091" s="58"/>
    </row>
    <row r="2092" spans="1:20" s="134" customFormat="1" ht="26.25" hidden="1" customHeight="1" x14ac:dyDescent="0.2">
      <c r="A2092" s="16" t="s">
        <v>146</v>
      </c>
      <c r="B2092" s="133">
        <v>793</v>
      </c>
      <c r="C2092" s="15" t="s">
        <v>51</v>
      </c>
      <c r="D2092" s="15" t="s">
        <v>41</v>
      </c>
      <c r="E2092" s="131" t="s">
        <v>192</v>
      </c>
      <c r="F2092" s="82"/>
      <c r="G2092" s="84">
        <f>G2096</f>
        <v>0</v>
      </c>
      <c r="H2092" s="84">
        <f t="shared" ref="H2092:I2092" si="555">H2096</f>
        <v>0</v>
      </c>
      <c r="I2092" s="84">
        <f t="shared" si="555"/>
        <v>0</v>
      </c>
      <c r="J2092" s="136">
        <v>1487719</v>
      </c>
      <c r="P2092" s="136"/>
      <c r="Q2092" s="136"/>
      <c r="R2092" s="136"/>
      <c r="S2092" s="136"/>
      <c r="T2092" s="136"/>
    </row>
    <row r="2093" spans="1:20" s="113" customFormat="1" ht="51.75" hidden="1" customHeight="1" x14ac:dyDescent="0.2">
      <c r="A2093" s="16" t="s">
        <v>565</v>
      </c>
      <c r="B2093" s="133">
        <v>793</v>
      </c>
      <c r="C2093" s="15" t="s">
        <v>51</v>
      </c>
      <c r="D2093" s="15" t="s">
        <v>41</v>
      </c>
      <c r="E2093" s="82" t="s">
        <v>566</v>
      </c>
      <c r="F2093" s="82"/>
      <c r="G2093" s="84">
        <f t="shared" ref="G2093:I2094" si="556">G2094</f>
        <v>1928427.4</v>
      </c>
      <c r="H2093" s="84">
        <f t="shared" si="556"/>
        <v>0</v>
      </c>
      <c r="I2093" s="84">
        <f t="shared" si="556"/>
        <v>0</v>
      </c>
      <c r="J2093" s="112"/>
      <c r="P2093" s="112"/>
      <c r="Q2093" s="112"/>
      <c r="R2093" s="112"/>
      <c r="S2093" s="112"/>
      <c r="T2093" s="112"/>
    </row>
    <row r="2094" spans="1:20" s="113" customFormat="1" ht="26.25" hidden="1" customHeight="1" x14ac:dyDescent="0.2">
      <c r="A2094" s="16" t="s">
        <v>297</v>
      </c>
      <c r="B2094" s="133">
        <v>793</v>
      </c>
      <c r="C2094" s="15" t="s">
        <v>51</v>
      </c>
      <c r="D2094" s="15" t="s">
        <v>41</v>
      </c>
      <c r="E2094" s="82" t="s">
        <v>566</v>
      </c>
      <c r="F2094" s="82" t="s">
        <v>34</v>
      </c>
      <c r="G2094" s="84">
        <f t="shared" si="556"/>
        <v>1928427.4</v>
      </c>
      <c r="H2094" s="84">
        <f t="shared" si="556"/>
        <v>0</v>
      </c>
      <c r="I2094" s="84">
        <f t="shared" si="556"/>
        <v>0</v>
      </c>
      <c r="J2094" s="112"/>
      <c r="P2094" s="112"/>
      <c r="Q2094" s="112"/>
      <c r="R2094" s="112"/>
      <c r="S2094" s="112"/>
      <c r="T2094" s="112"/>
    </row>
    <row r="2095" spans="1:20" s="113" customFormat="1" ht="26.25" hidden="1" customHeight="1" x14ac:dyDescent="0.2">
      <c r="A2095" s="16" t="s">
        <v>35</v>
      </c>
      <c r="B2095" s="133">
        <v>793</v>
      </c>
      <c r="C2095" s="15" t="s">
        <v>51</v>
      </c>
      <c r="D2095" s="15" t="s">
        <v>41</v>
      </c>
      <c r="E2095" s="82" t="s">
        <v>566</v>
      </c>
      <c r="F2095" s="82" t="s">
        <v>36</v>
      </c>
      <c r="G2095" s="84">
        <f>'прил 4'!G1635</f>
        <v>1928427.4</v>
      </c>
      <c r="H2095" s="84"/>
      <c r="I2095" s="84"/>
      <c r="J2095" s="112"/>
      <c r="P2095" s="112"/>
      <c r="Q2095" s="112"/>
      <c r="R2095" s="112"/>
      <c r="S2095" s="112"/>
      <c r="T2095" s="112"/>
    </row>
    <row r="2096" spans="1:20" ht="39" hidden="1" customHeight="1" x14ac:dyDescent="0.2">
      <c r="A2096" s="16" t="s">
        <v>1140</v>
      </c>
      <c r="B2096" s="14">
        <v>793</v>
      </c>
      <c r="C2096" s="15" t="s">
        <v>51</v>
      </c>
      <c r="D2096" s="15" t="s">
        <v>41</v>
      </c>
      <c r="E2096" s="15" t="s">
        <v>1143</v>
      </c>
      <c r="F2096" s="15"/>
      <c r="G2096" s="70">
        <f>G2097+G2099</f>
        <v>0</v>
      </c>
      <c r="H2096" s="70">
        <f t="shared" ref="H2096:I2096" si="557">H2097+H2099</f>
        <v>0</v>
      </c>
      <c r="I2096" s="70">
        <f t="shared" si="557"/>
        <v>0</v>
      </c>
      <c r="J2096" s="2"/>
      <c r="K2096" s="1"/>
      <c r="L2096" s="1"/>
      <c r="M2096" s="1"/>
      <c r="N2096" s="1"/>
      <c r="O2096" s="1"/>
      <c r="P2096" s="2"/>
      <c r="Q2096" s="2"/>
      <c r="R2096" s="2"/>
      <c r="S2096" s="2"/>
      <c r="T2096" s="2"/>
    </row>
    <row r="2097" spans="1:20" ht="29.25" hidden="1" customHeight="1" x14ac:dyDescent="0.2">
      <c r="A2097" s="16" t="s">
        <v>297</v>
      </c>
      <c r="B2097" s="15" t="s">
        <v>89</v>
      </c>
      <c r="C2097" s="15" t="s">
        <v>51</v>
      </c>
      <c r="D2097" s="15" t="s">
        <v>41</v>
      </c>
      <c r="E2097" s="15" t="s">
        <v>193</v>
      </c>
      <c r="F2097" s="15" t="s">
        <v>34</v>
      </c>
      <c r="G2097" s="70">
        <f>G2098</f>
        <v>0</v>
      </c>
      <c r="H2097" s="70"/>
      <c r="I2097" s="70"/>
      <c r="J2097" s="2"/>
      <c r="K2097" s="1"/>
      <c r="L2097" s="1"/>
      <c r="M2097" s="1"/>
      <c r="N2097" s="1"/>
      <c r="O2097" s="1"/>
      <c r="P2097" s="2"/>
      <c r="Q2097" s="2"/>
      <c r="R2097" s="2"/>
      <c r="S2097" s="2"/>
      <c r="T2097" s="2"/>
    </row>
    <row r="2098" spans="1:20" ht="36.75" hidden="1" customHeight="1" x14ac:dyDescent="0.2">
      <c r="A2098" s="16" t="s">
        <v>35</v>
      </c>
      <c r="B2098" s="15" t="s">
        <v>89</v>
      </c>
      <c r="C2098" s="15" t="s">
        <v>51</v>
      </c>
      <c r="D2098" s="15" t="s">
        <v>41</v>
      </c>
      <c r="E2098" s="15" t="s">
        <v>193</v>
      </c>
      <c r="F2098" s="15" t="s">
        <v>36</v>
      </c>
      <c r="G2098" s="70">
        <f>'прил 4'!G3430</f>
        <v>0</v>
      </c>
      <c r="H2098" s="70"/>
      <c r="I2098" s="70"/>
      <c r="J2098" s="2"/>
      <c r="K2098" s="1"/>
      <c r="L2098" s="1"/>
      <c r="M2098" s="1"/>
      <c r="N2098" s="1"/>
      <c r="O2098" s="1"/>
      <c r="P2098" s="2"/>
      <c r="Q2098" s="2"/>
      <c r="R2098" s="2"/>
      <c r="S2098" s="2"/>
      <c r="T2098" s="2"/>
    </row>
    <row r="2099" spans="1:20" ht="25.5" hidden="1" x14ac:dyDescent="0.2">
      <c r="A2099" s="16" t="s">
        <v>297</v>
      </c>
      <c r="B2099" s="14">
        <v>793</v>
      </c>
      <c r="C2099" s="15" t="s">
        <v>51</v>
      </c>
      <c r="D2099" s="15" t="s">
        <v>41</v>
      </c>
      <c r="E2099" s="15" t="s">
        <v>1143</v>
      </c>
      <c r="F2099" s="15" t="s">
        <v>34</v>
      </c>
      <c r="G2099" s="70">
        <f t="shared" ref="G2099:I2099" si="558">G2100</f>
        <v>0</v>
      </c>
      <c r="H2099" s="70">
        <f t="shared" si="558"/>
        <v>0</v>
      </c>
      <c r="I2099" s="70">
        <f t="shared" si="558"/>
        <v>0</v>
      </c>
      <c r="J2099" s="2"/>
      <c r="K2099" s="1"/>
      <c r="L2099" s="1"/>
      <c r="M2099" s="1"/>
      <c r="N2099" s="1"/>
      <c r="O2099" s="1"/>
      <c r="P2099" s="2"/>
      <c r="Q2099" s="2"/>
      <c r="R2099" s="2"/>
      <c r="S2099" s="2"/>
      <c r="T2099" s="2"/>
    </row>
    <row r="2100" spans="1:20" ht="18.75" hidden="1" customHeight="1" x14ac:dyDescent="0.2">
      <c r="A2100" s="16" t="s">
        <v>35</v>
      </c>
      <c r="B2100" s="14">
        <v>793</v>
      </c>
      <c r="C2100" s="15" t="s">
        <v>51</v>
      </c>
      <c r="D2100" s="15" t="s">
        <v>41</v>
      </c>
      <c r="E2100" s="15" t="s">
        <v>1143</v>
      </c>
      <c r="F2100" s="15" t="s">
        <v>36</v>
      </c>
      <c r="G2100" s="70"/>
      <c r="H2100" s="70"/>
      <c r="I2100" s="70"/>
      <c r="J2100" s="2"/>
      <c r="K2100" s="1"/>
      <c r="L2100" s="1"/>
      <c r="M2100" s="1"/>
      <c r="N2100" s="1"/>
      <c r="O2100" s="1"/>
      <c r="P2100" s="2"/>
      <c r="Q2100" s="2"/>
      <c r="R2100" s="2"/>
      <c r="S2100" s="2"/>
      <c r="T2100" s="2"/>
    </row>
    <row r="2101" spans="1:20" ht="19.5" customHeight="1" x14ac:dyDescent="0.2">
      <c r="A2101" s="16" t="s">
        <v>154</v>
      </c>
      <c r="B2101" s="14">
        <v>793</v>
      </c>
      <c r="C2101" s="15" t="s">
        <v>51</v>
      </c>
      <c r="D2101" s="15" t="s">
        <v>109</v>
      </c>
      <c r="E2101" s="15"/>
      <c r="F2101" s="15"/>
      <c r="G2101" s="70">
        <f>G2128+G2102+G2132++G2144+G2140</f>
        <v>76611161</v>
      </c>
      <c r="H2101" s="70">
        <f>H2128+H2102+H2132++H2144+H2140</f>
        <v>62517983</v>
      </c>
      <c r="I2101" s="70">
        <f>I2128+I2102+I2132++I2144+I2140</f>
        <v>63560076</v>
      </c>
      <c r="J2101" s="158"/>
      <c r="K2101" s="69"/>
      <c r="L2101" s="69"/>
      <c r="M2101" s="69"/>
      <c r="N2101" s="69"/>
      <c r="O2101" s="69"/>
      <c r="P2101" s="69"/>
      <c r="Q2101" s="69"/>
      <c r="R2101" s="69"/>
    </row>
    <row r="2102" spans="1:20" s="18" customFormat="1" ht="27" customHeight="1" x14ac:dyDescent="0.2">
      <c r="A2102" s="16" t="s">
        <v>1025</v>
      </c>
      <c r="B2102" s="14">
        <v>793</v>
      </c>
      <c r="C2102" s="15" t="s">
        <v>51</v>
      </c>
      <c r="D2102" s="15" t="s">
        <v>109</v>
      </c>
      <c r="E2102" s="15" t="s">
        <v>217</v>
      </c>
      <c r="F2102" s="15"/>
      <c r="G2102" s="70">
        <f>G2103+G2110+G2118+G2121</f>
        <v>76561161</v>
      </c>
      <c r="H2102" s="70">
        <f t="shared" ref="H2102:I2102" si="559">H2103+H2110+H2118+H2121</f>
        <v>62467983</v>
      </c>
      <c r="I2102" s="70">
        <f t="shared" si="559"/>
        <v>63510076</v>
      </c>
      <c r="J2102" s="158"/>
      <c r="K2102" s="158"/>
      <c r="L2102" s="158"/>
      <c r="M2102" s="158"/>
      <c r="N2102" s="158"/>
      <c r="O2102" s="158"/>
      <c r="P2102" s="165"/>
      <c r="Q2102" s="219"/>
      <c r="R2102" s="165"/>
    </row>
    <row r="2103" spans="1:20" s="18" customFormat="1" ht="86.25" customHeight="1" x14ac:dyDescent="0.2">
      <c r="A2103" s="16" t="s">
        <v>1049</v>
      </c>
      <c r="B2103" s="14">
        <v>793</v>
      </c>
      <c r="C2103" s="15" t="s">
        <v>51</v>
      </c>
      <c r="D2103" s="15" t="s">
        <v>109</v>
      </c>
      <c r="E2103" s="15" t="s">
        <v>95</v>
      </c>
      <c r="F2103" s="15"/>
      <c r="G2103" s="70">
        <f>G2104+G2107</f>
        <v>70561161</v>
      </c>
      <c r="H2103" s="70">
        <f t="shared" ref="H2103:I2103" si="560">H2104+H2107</f>
        <v>62467983</v>
      </c>
      <c r="I2103" s="70">
        <f t="shared" si="560"/>
        <v>63510076</v>
      </c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20" s="18" customFormat="1" ht="76.5" customHeight="1" x14ac:dyDescent="0.2">
      <c r="A2104" s="16" t="s">
        <v>1049</v>
      </c>
      <c r="B2104" s="14">
        <v>793</v>
      </c>
      <c r="C2104" s="15" t="s">
        <v>51</v>
      </c>
      <c r="D2104" s="15" t="s">
        <v>109</v>
      </c>
      <c r="E2104" s="15" t="s">
        <v>806</v>
      </c>
      <c r="F2104" s="15"/>
      <c r="G2104" s="70">
        <f t="shared" ref="G2104:I2105" si="561">G2105</f>
        <v>67561161</v>
      </c>
      <c r="H2104" s="70">
        <f t="shared" si="561"/>
        <v>62467983</v>
      </c>
      <c r="I2104" s="70">
        <f t="shared" si="561"/>
        <v>63510076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20" s="18" customFormat="1" ht="15" customHeight="1" x14ac:dyDescent="0.2">
      <c r="A2105" s="16" t="s">
        <v>297</v>
      </c>
      <c r="B2105" s="14">
        <v>793</v>
      </c>
      <c r="C2105" s="15" t="s">
        <v>51</v>
      </c>
      <c r="D2105" s="15" t="s">
        <v>109</v>
      </c>
      <c r="E2105" s="15" t="s">
        <v>806</v>
      </c>
      <c r="F2105" s="15" t="s">
        <v>34</v>
      </c>
      <c r="G2105" s="70">
        <f t="shared" si="561"/>
        <v>67561161</v>
      </c>
      <c r="H2105" s="70">
        <f t="shared" si="561"/>
        <v>62467983</v>
      </c>
      <c r="I2105" s="70">
        <f t="shared" si="561"/>
        <v>63510076</v>
      </c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20" s="18" customFormat="1" ht="32.25" customHeight="1" x14ac:dyDescent="0.2">
      <c r="A2106" s="16" t="s">
        <v>35</v>
      </c>
      <c r="B2106" s="14">
        <v>793</v>
      </c>
      <c r="C2106" s="15" t="s">
        <v>51</v>
      </c>
      <c r="D2106" s="15" t="s">
        <v>109</v>
      </c>
      <c r="E2106" s="15" t="s">
        <v>806</v>
      </c>
      <c r="F2106" s="15" t="s">
        <v>36</v>
      </c>
      <c r="G2106" s="70">
        <f>60061161+9000000-1500000</f>
        <v>67561161</v>
      </c>
      <c r="H2106" s="70">
        <v>62467983</v>
      </c>
      <c r="I2106" s="70">
        <v>63510076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20" s="18" customFormat="1" ht="47.25" customHeight="1" x14ac:dyDescent="0.2">
      <c r="A2107" s="16" t="s">
        <v>1502</v>
      </c>
      <c r="B2107" s="14">
        <v>793</v>
      </c>
      <c r="C2107" s="15" t="s">
        <v>51</v>
      </c>
      <c r="D2107" s="15" t="s">
        <v>109</v>
      </c>
      <c r="E2107" s="15" t="s">
        <v>589</v>
      </c>
      <c r="F2107" s="15"/>
      <c r="G2107" s="70">
        <f t="shared" ref="G2107:I2107" si="562">G2108</f>
        <v>3000000</v>
      </c>
      <c r="H2107" s="70">
        <f t="shared" si="562"/>
        <v>0</v>
      </c>
      <c r="I2107" s="70">
        <f t="shared" si="562"/>
        <v>0</v>
      </c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20" s="18" customFormat="1" ht="27.75" customHeight="1" x14ac:dyDescent="0.2">
      <c r="A2108" s="16" t="s">
        <v>91</v>
      </c>
      <c r="B2108" s="14">
        <v>793</v>
      </c>
      <c r="C2108" s="15" t="s">
        <v>51</v>
      </c>
      <c r="D2108" s="15" t="s">
        <v>109</v>
      </c>
      <c r="E2108" s="15" t="s">
        <v>589</v>
      </c>
      <c r="F2108" s="15" t="s">
        <v>316</v>
      </c>
      <c r="G2108" s="70">
        <f>G2109</f>
        <v>3000000</v>
      </c>
      <c r="H2108" s="70">
        <f t="shared" ref="H2108:I2108" si="563">H2109</f>
        <v>0</v>
      </c>
      <c r="I2108" s="70">
        <f t="shared" si="563"/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20" s="18" customFormat="1" ht="15" customHeight="1" x14ac:dyDescent="0.2">
      <c r="A2109" s="16" t="s">
        <v>317</v>
      </c>
      <c r="B2109" s="14">
        <v>793</v>
      </c>
      <c r="C2109" s="15" t="s">
        <v>51</v>
      </c>
      <c r="D2109" s="15" t="s">
        <v>109</v>
      </c>
      <c r="E2109" s="15" t="s">
        <v>589</v>
      </c>
      <c r="F2109" s="15" t="s">
        <v>318</v>
      </c>
      <c r="G2109" s="70">
        <f>1500000+1500000</f>
        <v>3000000</v>
      </c>
      <c r="H2109" s="70"/>
      <c r="I2109" s="70"/>
      <c r="J2109" s="158"/>
      <c r="K2109" s="165"/>
      <c r="L2109" s="165"/>
      <c r="M2109" s="165"/>
      <c r="N2109" s="165"/>
      <c r="O2109" s="165"/>
      <c r="P2109" s="165"/>
      <c r="Q2109" s="165"/>
      <c r="R2109" s="165"/>
    </row>
    <row r="2110" spans="1:20" s="18" customFormat="1" ht="68.25" hidden="1" customHeight="1" x14ac:dyDescent="0.2">
      <c r="A2110" s="80" t="s">
        <v>1433</v>
      </c>
      <c r="B2110" s="49">
        <v>793</v>
      </c>
      <c r="C2110" s="15" t="s">
        <v>51</v>
      </c>
      <c r="D2110" s="15" t="s">
        <v>109</v>
      </c>
      <c r="E2110" s="15" t="s">
        <v>1372</v>
      </c>
      <c r="F2110" s="15"/>
      <c r="G2110" s="70">
        <f>G2111</f>
        <v>0</v>
      </c>
      <c r="H2110" s="70">
        <f t="shared" ref="H2110" si="564">H2111</f>
        <v>0</v>
      </c>
      <c r="I2110" s="70"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20" ht="30.75" hidden="1" customHeight="1" x14ac:dyDescent="0.2">
      <c r="A2111" s="16" t="s">
        <v>33</v>
      </c>
      <c r="B2111" s="49">
        <v>793</v>
      </c>
      <c r="C2111" s="15" t="s">
        <v>51</v>
      </c>
      <c r="D2111" s="15" t="s">
        <v>109</v>
      </c>
      <c r="E2111" s="15" t="s">
        <v>1372</v>
      </c>
      <c r="F2111" s="15" t="s">
        <v>34</v>
      </c>
      <c r="G2111" s="70">
        <f t="shared" ref="G2111:I2111" si="565">G2112</f>
        <v>0</v>
      </c>
      <c r="H2111" s="70">
        <f t="shared" si="565"/>
        <v>0</v>
      </c>
      <c r="I2111" s="70">
        <f t="shared" si="565"/>
        <v>0</v>
      </c>
      <c r="J2111" s="158"/>
      <c r="K2111" s="69"/>
      <c r="L2111" s="69"/>
      <c r="M2111" s="69"/>
      <c r="N2111" s="69"/>
      <c r="O2111" s="69"/>
      <c r="P2111" s="69"/>
      <c r="Q2111" s="69"/>
      <c r="R2111" s="69"/>
    </row>
    <row r="2112" spans="1:20" s="18" customFormat="1" ht="34.5" hidden="1" customHeight="1" x14ac:dyDescent="0.2">
      <c r="A2112" s="16" t="s">
        <v>35</v>
      </c>
      <c r="B2112" s="49">
        <v>793</v>
      </c>
      <c r="C2112" s="15" t="s">
        <v>51</v>
      </c>
      <c r="D2112" s="15" t="s">
        <v>109</v>
      </c>
      <c r="E2112" s="15" t="s">
        <v>1372</v>
      </c>
      <c r="F2112" s="15" t="s">
        <v>36</v>
      </c>
      <c r="G2112" s="70">
        <f>1000000-1000000</f>
        <v>0</v>
      </c>
      <c r="H2112" s="70">
        <v>0</v>
      </c>
      <c r="I2112" s="70">
        <v>0</v>
      </c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s="18" customFormat="1" ht="39" hidden="1" customHeight="1" x14ac:dyDescent="0.2">
      <c r="A2113" s="16" t="s">
        <v>991</v>
      </c>
      <c r="B2113" s="49">
        <v>793</v>
      </c>
      <c r="C2113" s="15" t="s">
        <v>51</v>
      </c>
      <c r="D2113" s="15" t="s">
        <v>109</v>
      </c>
      <c r="E2113" s="15" t="s">
        <v>990</v>
      </c>
      <c r="F2113" s="15"/>
      <c r="G2113" s="70">
        <f>G2115</f>
        <v>0</v>
      </c>
      <c r="H2113" s="70">
        <f>H2115</f>
        <v>0</v>
      </c>
      <c r="I2113" s="70">
        <f>I2115</f>
        <v>0</v>
      </c>
      <c r="J2113" s="158"/>
      <c r="K2113" s="165"/>
      <c r="L2113" s="165"/>
      <c r="M2113" s="165"/>
      <c r="N2113" s="165"/>
      <c r="O2113" s="165"/>
      <c r="P2113" s="165"/>
      <c r="Q2113" s="165"/>
      <c r="R2113" s="165"/>
    </row>
    <row r="2114" spans="1:18" s="18" customFormat="1" ht="71.25" hidden="1" customHeight="1" x14ac:dyDescent="0.2">
      <c r="A2114" s="16" t="s">
        <v>1070</v>
      </c>
      <c r="B2114" s="49">
        <v>793</v>
      </c>
      <c r="C2114" s="15" t="s">
        <v>51</v>
      </c>
      <c r="D2114" s="15" t="s">
        <v>109</v>
      </c>
      <c r="E2114" s="15" t="s">
        <v>990</v>
      </c>
      <c r="F2114" s="15"/>
      <c r="G2114" s="70">
        <f>G2115</f>
        <v>0</v>
      </c>
      <c r="H2114" s="70">
        <f t="shared" ref="H2114" si="566">H2115</f>
        <v>0</v>
      </c>
      <c r="I2114" s="70">
        <f t="shared" ref="I2114" si="567">I2115</f>
        <v>0</v>
      </c>
      <c r="J2114" s="158"/>
      <c r="K2114" s="165"/>
      <c r="L2114" s="165"/>
      <c r="M2114" s="165"/>
      <c r="N2114" s="165"/>
      <c r="O2114" s="165"/>
      <c r="P2114" s="165"/>
      <c r="Q2114" s="165"/>
      <c r="R2114" s="165"/>
    </row>
    <row r="2115" spans="1:18" ht="30.75" hidden="1" customHeight="1" x14ac:dyDescent="0.2">
      <c r="A2115" s="16" t="s">
        <v>33</v>
      </c>
      <c r="B2115" s="49">
        <v>793</v>
      </c>
      <c r="C2115" s="15" t="s">
        <v>51</v>
      </c>
      <c r="D2115" s="15" t="s">
        <v>109</v>
      </c>
      <c r="E2115" s="15" t="s">
        <v>990</v>
      </c>
      <c r="F2115" s="15" t="s">
        <v>34</v>
      </c>
      <c r="G2115" s="70">
        <f t="shared" ref="G2115:I2115" si="568">G2116</f>
        <v>0</v>
      </c>
      <c r="H2115" s="70">
        <f t="shared" si="568"/>
        <v>0</v>
      </c>
      <c r="I2115" s="70">
        <f t="shared" si="568"/>
        <v>0</v>
      </c>
      <c r="J2115" s="158"/>
      <c r="K2115" s="69"/>
      <c r="L2115" s="69"/>
      <c r="M2115" s="69"/>
      <c r="N2115" s="69"/>
      <c r="O2115" s="69"/>
      <c r="P2115" s="69"/>
      <c r="Q2115" s="69"/>
      <c r="R2115" s="69"/>
    </row>
    <row r="2116" spans="1:18" s="18" customFormat="1" ht="34.5" hidden="1" customHeight="1" x14ac:dyDescent="0.2">
      <c r="A2116" s="16" t="s">
        <v>35</v>
      </c>
      <c r="B2116" s="49">
        <v>793</v>
      </c>
      <c r="C2116" s="15" t="s">
        <v>51</v>
      </c>
      <c r="D2116" s="15" t="s">
        <v>109</v>
      </c>
      <c r="E2116" s="15" t="s">
        <v>990</v>
      </c>
      <c r="F2116" s="15" t="s">
        <v>36</v>
      </c>
      <c r="G2116" s="70">
        <f>5000000-5000000</f>
        <v>0</v>
      </c>
      <c r="H2116" s="70">
        <v>0</v>
      </c>
      <c r="I2116" s="70"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s="18" customFormat="1" ht="39" hidden="1" customHeight="1" x14ac:dyDescent="0.2">
      <c r="A2117" s="16" t="s">
        <v>993</v>
      </c>
      <c r="B2117" s="49">
        <v>793</v>
      </c>
      <c r="C2117" s="15" t="s">
        <v>51</v>
      </c>
      <c r="D2117" s="15" t="s">
        <v>109</v>
      </c>
      <c r="E2117" s="15" t="s">
        <v>992</v>
      </c>
      <c r="F2117" s="15"/>
      <c r="G2117" s="70"/>
      <c r="H2117" s="70">
        <f>H2122</f>
        <v>0</v>
      </c>
      <c r="I2117" s="70">
        <f>I2122</f>
        <v>0</v>
      </c>
      <c r="J2117" s="158"/>
      <c r="K2117" s="165"/>
      <c r="L2117" s="165"/>
      <c r="M2117" s="165"/>
      <c r="N2117" s="165"/>
      <c r="O2117" s="165"/>
      <c r="P2117" s="165"/>
      <c r="Q2117" s="165"/>
      <c r="R2117" s="165"/>
    </row>
    <row r="2118" spans="1:18" s="18" customFormat="1" ht="66" customHeight="1" x14ac:dyDescent="0.2">
      <c r="A2118" s="16" t="s">
        <v>1522</v>
      </c>
      <c r="B2118" s="49">
        <v>793</v>
      </c>
      <c r="C2118" s="15" t="s">
        <v>51</v>
      </c>
      <c r="D2118" s="15" t="s">
        <v>109</v>
      </c>
      <c r="E2118" s="15" t="s">
        <v>1373</v>
      </c>
      <c r="F2118" s="15"/>
      <c r="G2118" s="70">
        <f>G2119</f>
        <v>6000000</v>
      </c>
      <c r="H2118" s="70">
        <f t="shared" ref="H2118" si="569">H2119</f>
        <v>0</v>
      </c>
      <c r="I2118" s="70">
        <v>0</v>
      </c>
      <c r="J2118" s="158"/>
      <c r="K2118" s="165"/>
      <c r="L2118" s="165"/>
      <c r="M2118" s="165"/>
      <c r="N2118" s="165"/>
      <c r="O2118" s="165"/>
      <c r="P2118" s="165"/>
      <c r="Q2118" s="165"/>
      <c r="R2118" s="165"/>
    </row>
    <row r="2119" spans="1:18" ht="30.75" customHeight="1" x14ac:dyDescent="0.2">
      <c r="A2119" s="16" t="s">
        <v>33</v>
      </c>
      <c r="B2119" s="49">
        <v>793</v>
      </c>
      <c r="C2119" s="15" t="s">
        <v>51</v>
      </c>
      <c r="D2119" s="15" t="s">
        <v>109</v>
      </c>
      <c r="E2119" s="15" t="s">
        <v>1373</v>
      </c>
      <c r="F2119" s="15" t="s">
        <v>34</v>
      </c>
      <c r="G2119" s="70">
        <f t="shared" ref="G2119:I2119" si="570">G2120</f>
        <v>6000000</v>
      </c>
      <c r="H2119" s="70">
        <f t="shared" si="570"/>
        <v>0</v>
      </c>
      <c r="I2119" s="70">
        <f t="shared" si="570"/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4.5" customHeight="1" x14ac:dyDescent="0.2">
      <c r="A2120" s="16" t="s">
        <v>35</v>
      </c>
      <c r="B2120" s="49">
        <v>793</v>
      </c>
      <c r="C2120" s="15" t="s">
        <v>51</v>
      </c>
      <c r="D2120" s="15" t="s">
        <v>109</v>
      </c>
      <c r="E2120" s="15" t="s">
        <v>1373</v>
      </c>
      <c r="F2120" s="15" t="s">
        <v>36</v>
      </c>
      <c r="G2120" s="70">
        <f>2000000+1000000+3000000</f>
        <v>6000000</v>
      </c>
      <c r="H2120" s="70">
        <v>0</v>
      </c>
      <c r="I2120" s="70">
        <v>0</v>
      </c>
      <c r="J2120" s="158"/>
      <c r="K2120" s="165"/>
      <c r="L2120" s="165"/>
      <c r="M2120" s="165"/>
      <c r="N2120" s="165"/>
      <c r="O2120" s="165"/>
      <c r="P2120" s="165"/>
      <c r="Q2120" s="165"/>
      <c r="R2120" s="165"/>
    </row>
    <row r="2121" spans="1:18" s="18" customFormat="1" ht="82.5" hidden="1" customHeight="1" x14ac:dyDescent="0.2">
      <c r="A2121" s="80" t="s">
        <v>1417</v>
      </c>
      <c r="B2121" s="49">
        <v>793</v>
      </c>
      <c r="C2121" s="15" t="s">
        <v>51</v>
      </c>
      <c r="D2121" s="15" t="s">
        <v>109</v>
      </c>
      <c r="E2121" s="15" t="s">
        <v>1370</v>
      </c>
      <c r="F2121" s="15"/>
      <c r="G2121" s="70">
        <f>G2122</f>
        <v>0</v>
      </c>
      <c r="H2121" s="70">
        <f t="shared" ref="H2121" si="571">H2122</f>
        <v>0</v>
      </c>
      <c r="I2121" s="70">
        <f t="shared" ref="I2121" si="572">I2122</f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ht="30.75" hidden="1" customHeight="1" x14ac:dyDescent="0.2">
      <c r="A2122" s="16" t="s">
        <v>33</v>
      </c>
      <c r="B2122" s="49">
        <v>793</v>
      </c>
      <c r="C2122" s="15" t="s">
        <v>51</v>
      </c>
      <c r="D2122" s="15" t="s">
        <v>109</v>
      </c>
      <c r="E2122" s="15" t="s">
        <v>1370</v>
      </c>
      <c r="F2122" s="15" t="s">
        <v>34</v>
      </c>
      <c r="G2122" s="70">
        <f t="shared" ref="G2122:I2122" si="573">G2123</f>
        <v>0</v>
      </c>
      <c r="H2122" s="70">
        <f t="shared" si="573"/>
        <v>0</v>
      </c>
      <c r="I2122" s="70">
        <f t="shared" si="573"/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s="18" customFormat="1" ht="34.5" hidden="1" customHeight="1" x14ac:dyDescent="0.2">
      <c r="A2123" s="16" t="s">
        <v>35</v>
      </c>
      <c r="B2123" s="49">
        <v>793</v>
      </c>
      <c r="C2123" s="15" t="s">
        <v>51</v>
      </c>
      <c r="D2123" s="15" t="s">
        <v>109</v>
      </c>
      <c r="E2123" s="15" t="s">
        <v>1370</v>
      </c>
      <c r="F2123" s="15" t="s">
        <v>36</v>
      </c>
      <c r="G2123" s="70">
        <f>3000000-3000000</f>
        <v>0</v>
      </c>
      <c r="H2123" s="70">
        <v>0</v>
      </c>
      <c r="I2123" s="70">
        <v>0</v>
      </c>
      <c r="J2123" s="158"/>
      <c r="K2123" s="165"/>
      <c r="L2123" s="165"/>
      <c r="M2123" s="165"/>
      <c r="N2123" s="165"/>
      <c r="O2123" s="165"/>
      <c r="P2123" s="165"/>
      <c r="Q2123" s="165"/>
      <c r="R2123" s="165"/>
    </row>
    <row r="2124" spans="1:18" s="18" customFormat="1" ht="39" hidden="1" customHeight="1" x14ac:dyDescent="0.2">
      <c r="A2124" s="16"/>
      <c r="B2124" s="49"/>
      <c r="C2124" s="15"/>
      <c r="D2124" s="15"/>
      <c r="E2124" s="15"/>
      <c r="F2124" s="15"/>
      <c r="G2124" s="70"/>
      <c r="H2124" s="70"/>
      <c r="I2124" s="70"/>
      <c r="J2124" s="158"/>
      <c r="K2124" s="165"/>
      <c r="L2124" s="165"/>
      <c r="M2124" s="165"/>
      <c r="N2124" s="165"/>
      <c r="O2124" s="165"/>
      <c r="P2124" s="165"/>
      <c r="Q2124" s="165"/>
      <c r="R2124" s="165"/>
    </row>
    <row r="2125" spans="1:18" s="292" customFormat="1" ht="71.25" hidden="1" customHeight="1" x14ac:dyDescent="0.2">
      <c r="A2125" s="271"/>
      <c r="B2125" s="294">
        <v>793</v>
      </c>
      <c r="C2125" s="273" t="s">
        <v>51</v>
      </c>
      <c r="D2125" s="273" t="s">
        <v>109</v>
      </c>
      <c r="E2125" s="273" t="s">
        <v>1371</v>
      </c>
      <c r="F2125" s="273"/>
      <c r="G2125" s="148">
        <f>G2126</f>
        <v>0</v>
      </c>
      <c r="H2125" s="148">
        <f t="shared" ref="H2125" si="574">H2126</f>
        <v>0</v>
      </c>
      <c r="I2125" s="148">
        <f t="shared" ref="I2125" si="575">I2126</f>
        <v>0</v>
      </c>
      <c r="J2125" s="276"/>
      <c r="K2125" s="291"/>
      <c r="L2125" s="291"/>
      <c r="M2125" s="291"/>
      <c r="N2125" s="291"/>
      <c r="O2125" s="291"/>
      <c r="P2125" s="291"/>
      <c r="Q2125" s="291"/>
      <c r="R2125" s="291"/>
    </row>
    <row r="2126" spans="1:18" s="155" customFormat="1" ht="30.75" hidden="1" customHeight="1" x14ac:dyDescent="0.2">
      <c r="A2126" s="271" t="s">
        <v>33</v>
      </c>
      <c r="B2126" s="294">
        <v>793</v>
      </c>
      <c r="C2126" s="273" t="s">
        <v>51</v>
      </c>
      <c r="D2126" s="273" t="s">
        <v>109</v>
      </c>
      <c r="E2126" s="273" t="s">
        <v>1371</v>
      </c>
      <c r="F2126" s="273" t="s">
        <v>34</v>
      </c>
      <c r="G2126" s="148">
        <f t="shared" ref="G2126:I2126" si="576">G2127</f>
        <v>0</v>
      </c>
      <c r="H2126" s="148">
        <f t="shared" si="576"/>
        <v>0</v>
      </c>
      <c r="I2126" s="148">
        <f t="shared" si="576"/>
        <v>0</v>
      </c>
      <c r="J2126" s="276"/>
      <c r="K2126" s="360"/>
      <c r="L2126" s="360"/>
      <c r="M2126" s="360"/>
      <c r="N2126" s="360"/>
      <c r="O2126" s="360"/>
      <c r="P2126" s="360"/>
      <c r="Q2126" s="360"/>
      <c r="R2126" s="360"/>
    </row>
    <row r="2127" spans="1:18" s="292" customFormat="1" ht="34.5" hidden="1" customHeight="1" x14ac:dyDescent="0.2">
      <c r="A2127" s="271" t="s">
        <v>35</v>
      </c>
      <c r="B2127" s="294">
        <v>793</v>
      </c>
      <c r="C2127" s="273" t="s">
        <v>51</v>
      </c>
      <c r="D2127" s="273" t="s">
        <v>109</v>
      </c>
      <c r="E2127" s="273" t="s">
        <v>1371</v>
      </c>
      <c r="F2127" s="273" t="s">
        <v>36</v>
      </c>
      <c r="G2127" s="148"/>
      <c r="H2127" s="148">
        <v>0</v>
      </c>
      <c r="I2127" s="148">
        <v>0</v>
      </c>
      <c r="J2127" s="276">
        <f>G2127+G2123+G2116+G2112</f>
        <v>0</v>
      </c>
      <c r="K2127" s="291"/>
      <c r="L2127" s="291"/>
      <c r="M2127" s="291"/>
      <c r="N2127" s="291"/>
      <c r="O2127" s="291"/>
      <c r="P2127" s="291"/>
      <c r="Q2127" s="291"/>
      <c r="R2127" s="291"/>
    </row>
    <row r="2128" spans="1:18" ht="47.25" hidden="1" customHeight="1" x14ac:dyDescent="0.2">
      <c r="A2128" s="16" t="s">
        <v>406</v>
      </c>
      <c r="B2128" s="14">
        <v>793</v>
      </c>
      <c r="C2128" s="15" t="s">
        <v>51</v>
      </c>
      <c r="D2128" s="15" t="s">
        <v>109</v>
      </c>
      <c r="E2128" s="15" t="s">
        <v>405</v>
      </c>
      <c r="F2128" s="15"/>
      <c r="G2128" s="70">
        <f>G2129</f>
        <v>0</v>
      </c>
      <c r="H2128" s="70">
        <f t="shared" ref="H2128:I2128" si="577">H2129</f>
        <v>0</v>
      </c>
      <c r="I2128" s="70">
        <f t="shared" si="577"/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20" ht="33.75" hidden="1" customHeight="1" x14ac:dyDescent="0.2">
      <c r="A2129" s="16" t="s">
        <v>404</v>
      </c>
      <c r="B2129" s="14">
        <v>793</v>
      </c>
      <c r="C2129" s="15" t="s">
        <v>51</v>
      </c>
      <c r="D2129" s="15" t="s">
        <v>109</v>
      </c>
      <c r="E2129" s="15" t="s">
        <v>402</v>
      </c>
      <c r="F2129" s="15"/>
      <c r="G2129" s="70">
        <f>G2130</f>
        <v>0</v>
      </c>
      <c r="H2129" s="70">
        <f t="shared" ref="H2129:I2129" si="578">H2130</f>
        <v>0</v>
      </c>
      <c r="I2129" s="70">
        <f t="shared" si="578"/>
        <v>0</v>
      </c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20" ht="30.75" hidden="1" customHeight="1" x14ac:dyDescent="0.2">
      <c r="A2130" s="16" t="s">
        <v>403</v>
      </c>
      <c r="B2130" s="14">
        <v>793</v>
      </c>
      <c r="C2130" s="15" t="s">
        <v>51</v>
      </c>
      <c r="D2130" s="15" t="s">
        <v>109</v>
      </c>
      <c r="E2130" s="15" t="s">
        <v>402</v>
      </c>
      <c r="F2130" s="15" t="s">
        <v>34</v>
      </c>
      <c r="G2130" s="70">
        <f>G2131</f>
        <v>0</v>
      </c>
      <c r="H2130" s="70">
        <f t="shared" ref="H2130:I2130" si="579">H2131</f>
        <v>0</v>
      </c>
      <c r="I2130" s="70">
        <f t="shared" si="579"/>
        <v>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20" ht="33" hidden="1" customHeight="1" x14ac:dyDescent="0.2">
      <c r="A2131" s="16" t="s">
        <v>35</v>
      </c>
      <c r="B2131" s="14">
        <v>793</v>
      </c>
      <c r="C2131" s="15" t="s">
        <v>51</v>
      </c>
      <c r="D2131" s="15" t="s">
        <v>109</v>
      </c>
      <c r="E2131" s="15" t="s">
        <v>402</v>
      </c>
      <c r="F2131" s="15" t="s">
        <v>36</v>
      </c>
      <c r="G2131" s="70"/>
      <c r="H2131" s="70"/>
      <c r="I2131" s="70"/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20" s="18" customFormat="1" ht="32.25" hidden="1" customHeight="1" x14ac:dyDescent="0.2">
      <c r="A2132" s="16" t="s">
        <v>451</v>
      </c>
      <c r="B2132" s="14">
        <v>793</v>
      </c>
      <c r="C2132" s="15" t="s">
        <v>51</v>
      </c>
      <c r="D2132" s="15" t="s">
        <v>109</v>
      </c>
      <c r="E2132" s="15" t="s">
        <v>184</v>
      </c>
      <c r="F2132" s="15"/>
      <c r="G2132" s="70">
        <f>G2136+G2133</f>
        <v>0</v>
      </c>
      <c r="H2132" s="70">
        <f t="shared" ref="H2132:I2132" si="580">H2137</f>
        <v>0</v>
      </c>
      <c r="I2132" s="70">
        <f t="shared" si="580"/>
        <v>0</v>
      </c>
      <c r="J2132" s="158"/>
      <c r="K2132" s="165"/>
      <c r="L2132" s="165"/>
      <c r="M2132" s="165"/>
      <c r="N2132" s="165"/>
      <c r="O2132" s="165"/>
      <c r="P2132" s="165"/>
      <c r="Q2132" s="165"/>
      <c r="R2132" s="165"/>
    </row>
    <row r="2133" spans="1:20" s="18" customFormat="1" ht="70.5" hidden="1" customHeight="1" x14ac:dyDescent="0.2">
      <c r="A2133" s="16" t="s">
        <v>699</v>
      </c>
      <c r="B2133" s="14">
        <v>793</v>
      </c>
      <c r="C2133" s="15" t="s">
        <v>51</v>
      </c>
      <c r="D2133" s="15" t="s">
        <v>109</v>
      </c>
      <c r="E2133" s="15" t="s">
        <v>375</v>
      </c>
      <c r="F2133" s="15"/>
      <c r="G2133" s="70">
        <f t="shared" ref="G2133:I2134" si="581">G2134</f>
        <v>0</v>
      </c>
      <c r="H2133" s="70">
        <f t="shared" si="581"/>
        <v>0</v>
      </c>
      <c r="I2133" s="70">
        <f t="shared" si="581"/>
        <v>0</v>
      </c>
      <c r="J2133" s="158"/>
      <c r="K2133" s="165"/>
      <c r="L2133" s="165"/>
      <c r="M2133" s="165"/>
      <c r="N2133" s="165"/>
      <c r="O2133" s="165"/>
      <c r="P2133" s="165"/>
      <c r="Q2133" s="165"/>
      <c r="R2133" s="165"/>
    </row>
    <row r="2134" spans="1:20" s="18" customFormat="1" ht="39" hidden="1" customHeight="1" x14ac:dyDescent="0.2">
      <c r="A2134" s="16" t="s">
        <v>91</v>
      </c>
      <c r="B2134" s="14">
        <v>793</v>
      </c>
      <c r="C2134" s="15" t="s">
        <v>51</v>
      </c>
      <c r="D2134" s="15" t="s">
        <v>109</v>
      </c>
      <c r="E2134" s="15" t="s">
        <v>375</v>
      </c>
      <c r="F2134" s="15" t="s">
        <v>316</v>
      </c>
      <c r="G2134" s="70">
        <f t="shared" si="581"/>
        <v>0</v>
      </c>
      <c r="H2134" s="70">
        <f t="shared" si="581"/>
        <v>0</v>
      </c>
      <c r="I2134" s="70">
        <f t="shared" si="581"/>
        <v>0</v>
      </c>
      <c r="J2134" s="158"/>
      <c r="K2134" s="165"/>
      <c r="L2134" s="165"/>
      <c r="M2134" s="165"/>
      <c r="N2134" s="165"/>
      <c r="O2134" s="165"/>
      <c r="P2134" s="165"/>
      <c r="Q2134" s="165"/>
      <c r="R2134" s="165"/>
    </row>
    <row r="2135" spans="1:20" s="18" customFormat="1" ht="15.75" hidden="1" customHeight="1" x14ac:dyDescent="0.2">
      <c r="A2135" s="16" t="s">
        <v>317</v>
      </c>
      <c r="B2135" s="14">
        <v>793</v>
      </c>
      <c r="C2135" s="15" t="s">
        <v>51</v>
      </c>
      <c r="D2135" s="15" t="s">
        <v>109</v>
      </c>
      <c r="E2135" s="15" t="s">
        <v>375</v>
      </c>
      <c r="F2135" s="15" t="s">
        <v>318</v>
      </c>
      <c r="G2135" s="70"/>
      <c r="H2135" s="70"/>
      <c r="I2135" s="70"/>
      <c r="J2135" s="158"/>
      <c r="K2135" s="165"/>
      <c r="L2135" s="165"/>
      <c r="M2135" s="165"/>
      <c r="N2135" s="165"/>
      <c r="O2135" s="165"/>
      <c r="P2135" s="165"/>
      <c r="Q2135" s="165"/>
      <c r="R2135" s="165"/>
    </row>
    <row r="2136" spans="1:20" s="292" customFormat="1" ht="32.25" hidden="1" customHeight="1" x14ac:dyDescent="0.2">
      <c r="A2136" s="271" t="s">
        <v>836</v>
      </c>
      <c r="B2136" s="275">
        <v>793</v>
      </c>
      <c r="C2136" s="273" t="s">
        <v>51</v>
      </c>
      <c r="D2136" s="273" t="s">
        <v>109</v>
      </c>
      <c r="E2136" s="273" t="s">
        <v>835</v>
      </c>
      <c r="F2136" s="273"/>
      <c r="G2136" s="148">
        <f>G2137</f>
        <v>0</v>
      </c>
      <c r="H2136" s="148">
        <f t="shared" ref="H2136:I2136" si="582">H2137</f>
        <v>0</v>
      </c>
      <c r="I2136" s="148">
        <f t="shared" si="582"/>
        <v>0</v>
      </c>
      <c r="J2136" s="276"/>
      <c r="K2136" s="291"/>
      <c r="L2136" s="291"/>
      <c r="M2136" s="291"/>
      <c r="N2136" s="291"/>
      <c r="O2136" s="291"/>
      <c r="P2136" s="291"/>
      <c r="Q2136" s="291"/>
      <c r="R2136" s="291"/>
    </row>
    <row r="2137" spans="1:20" s="292" customFormat="1" ht="70.5" hidden="1" customHeight="1" x14ac:dyDescent="0.2">
      <c r="A2137" s="271" t="s">
        <v>837</v>
      </c>
      <c r="B2137" s="275">
        <v>793</v>
      </c>
      <c r="C2137" s="273" t="s">
        <v>51</v>
      </c>
      <c r="D2137" s="273" t="s">
        <v>109</v>
      </c>
      <c r="E2137" s="273" t="s">
        <v>838</v>
      </c>
      <c r="F2137" s="273"/>
      <c r="G2137" s="148">
        <f t="shared" ref="G2137:I2138" si="583">G2138</f>
        <v>0</v>
      </c>
      <c r="H2137" s="148">
        <f t="shared" si="583"/>
        <v>0</v>
      </c>
      <c r="I2137" s="148">
        <f t="shared" si="583"/>
        <v>0</v>
      </c>
      <c r="J2137" s="276"/>
      <c r="K2137" s="291"/>
      <c r="L2137" s="291"/>
      <c r="M2137" s="291"/>
      <c r="N2137" s="291"/>
      <c r="O2137" s="291"/>
      <c r="P2137" s="291"/>
      <c r="Q2137" s="291"/>
      <c r="R2137" s="291"/>
    </row>
    <row r="2138" spans="1:20" s="292" customFormat="1" ht="39" hidden="1" customHeight="1" x14ac:dyDescent="0.2">
      <c r="A2138" s="271" t="s">
        <v>91</v>
      </c>
      <c r="B2138" s="275">
        <v>793</v>
      </c>
      <c r="C2138" s="273" t="s">
        <v>51</v>
      </c>
      <c r="D2138" s="273" t="s">
        <v>109</v>
      </c>
      <c r="E2138" s="273" t="s">
        <v>838</v>
      </c>
      <c r="F2138" s="273" t="s">
        <v>316</v>
      </c>
      <c r="G2138" s="148">
        <f t="shared" si="583"/>
        <v>0</v>
      </c>
      <c r="H2138" s="148">
        <f t="shared" si="583"/>
        <v>0</v>
      </c>
      <c r="I2138" s="148">
        <f t="shared" si="583"/>
        <v>0</v>
      </c>
      <c r="J2138" s="276"/>
      <c r="K2138" s="291"/>
      <c r="L2138" s="291"/>
      <c r="M2138" s="291"/>
      <c r="N2138" s="291"/>
      <c r="O2138" s="291"/>
      <c r="P2138" s="291"/>
      <c r="Q2138" s="291"/>
      <c r="R2138" s="291"/>
    </row>
    <row r="2139" spans="1:20" s="292" customFormat="1" ht="15.75" hidden="1" customHeight="1" x14ac:dyDescent="0.2">
      <c r="A2139" s="271" t="s">
        <v>317</v>
      </c>
      <c r="B2139" s="275">
        <v>793</v>
      </c>
      <c r="C2139" s="273" t="s">
        <v>51</v>
      </c>
      <c r="D2139" s="273" t="s">
        <v>109</v>
      </c>
      <c r="E2139" s="273" t="s">
        <v>838</v>
      </c>
      <c r="F2139" s="273" t="s">
        <v>318</v>
      </c>
      <c r="G2139" s="148"/>
      <c r="H2139" s="148">
        <v>0</v>
      </c>
      <c r="I2139" s="148">
        <v>0</v>
      </c>
      <c r="J2139" s="276"/>
      <c r="K2139" s="291"/>
      <c r="L2139" s="291"/>
      <c r="M2139" s="291"/>
      <c r="N2139" s="291"/>
      <c r="O2139" s="291"/>
      <c r="P2139" s="291"/>
      <c r="Q2139" s="291"/>
      <c r="R2139" s="291"/>
    </row>
    <row r="2140" spans="1:20" s="18" customFormat="1" ht="40.5" customHeight="1" x14ac:dyDescent="0.2">
      <c r="A2140" s="16" t="s">
        <v>1367</v>
      </c>
      <c r="B2140" s="49">
        <v>793</v>
      </c>
      <c r="C2140" s="15" t="s">
        <v>51</v>
      </c>
      <c r="D2140" s="15" t="s">
        <v>109</v>
      </c>
      <c r="E2140" s="15" t="s">
        <v>405</v>
      </c>
      <c r="F2140" s="15"/>
      <c r="G2140" s="70">
        <f>G2141</f>
        <v>50000</v>
      </c>
      <c r="H2140" s="70">
        <f t="shared" ref="H2140:I2140" si="584">H2141</f>
        <v>50000</v>
      </c>
      <c r="I2140" s="70">
        <f t="shared" si="584"/>
        <v>50000</v>
      </c>
      <c r="J2140" s="158"/>
      <c r="K2140" s="165"/>
      <c r="L2140" s="165"/>
      <c r="M2140" s="165"/>
      <c r="N2140" s="165"/>
      <c r="O2140" s="165"/>
      <c r="P2140" s="165"/>
      <c r="Q2140" s="165"/>
      <c r="R2140" s="165"/>
    </row>
    <row r="2141" spans="1:20" s="18" customFormat="1" ht="71.25" customHeight="1" x14ac:dyDescent="0.2">
      <c r="A2141" s="80" t="s">
        <v>404</v>
      </c>
      <c r="B2141" s="49">
        <v>793</v>
      </c>
      <c r="C2141" s="15" t="s">
        <v>51</v>
      </c>
      <c r="D2141" s="15" t="s">
        <v>109</v>
      </c>
      <c r="E2141" s="15" t="s">
        <v>402</v>
      </c>
      <c r="F2141" s="15"/>
      <c r="G2141" s="70">
        <f>G2142</f>
        <v>50000</v>
      </c>
      <c r="H2141" s="70">
        <f t="shared" ref="H2141:I2141" si="585">H2142</f>
        <v>50000</v>
      </c>
      <c r="I2141" s="70">
        <f t="shared" si="585"/>
        <v>50000</v>
      </c>
      <c r="J2141" s="158"/>
      <c r="K2141" s="165"/>
      <c r="L2141" s="165"/>
      <c r="M2141" s="165"/>
      <c r="N2141" s="165"/>
      <c r="O2141" s="165"/>
      <c r="P2141" s="165"/>
      <c r="Q2141" s="165"/>
      <c r="R2141" s="165"/>
    </row>
    <row r="2142" spans="1:20" ht="30.75" customHeight="1" x14ac:dyDescent="0.2">
      <c r="A2142" s="16" t="s">
        <v>33</v>
      </c>
      <c r="B2142" s="49">
        <v>793</v>
      </c>
      <c r="C2142" s="15" t="s">
        <v>51</v>
      </c>
      <c r="D2142" s="15" t="s">
        <v>109</v>
      </c>
      <c r="E2142" s="15" t="s">
        <v>402</v>
      </c>
      <c r="F2142" s="15" t="s">
        <v>34</v>
      </c>
      <c r="G2142" s="70">
        <f t="shared" ref="G2142:I2142" si="586">G2143</f>
        <v>50000</v>
      </c>
      <c r="H2142" s="70">
        <f t="shared" si="586"/>
        <v>50000</v>
      </c>
      <c r="I2142" s="70">
        <f t="shared" si="586"/>
        <v>50000</v>
      </c>
      <c r="J2142" s="158"/>
      <c r="K2142" s="69"/>
      <c r="L2142" s="69"/>
      <c r="M2142" s="69"/>
      <c r="N2142" s="69"/>
      <c r="O2142" s="69"/>
      <c r="P2142" s="69"/>
      <c r="Q2142" s="69"/>
      <c r="R2142" s="69"/>
    </row>
    <row r="2143" spans="1:20" s="18" customFormat="1" ht="34.5" customHeight="1" x14ac:dyDescent="0.2">
      <c r="A2143" s="16" t="s">
        <v>35</v>
      </c>
      <c r="B2143" s="49">
        <v>793</v>
      </c>
      <c r="C2143" s="15" t="s">
        <v>51</v>
      </c>
      <c r="D2143" s="15" t="s">
        <v>109</v>
      </c>
      <c r="E2143" s="15" t="s">
        <v>402</v>
      </c>
      <c r="F2143" s="15" t="s">
        <v>36</v>
      </c>
      <c r="G2143" s="70">
        <v>50000</v>
      </c>
      <c r="H2143" s="70">
        <v>50000</v>
      </c>
      <c r="I2143" s="70">
        <v>50000</v>
      </c>
      <c r="J2143" s="158">
        <f>G2143+G2138+G2134+G2130</f>
        <v>50000</v>
      </c>
      <c r="K2143" s="165"/>
      <c r="L2143" s="165"/>
      <c r="M2143" s="165"/>
      <c r="N2143" s="165"/>
      <c r="O2143" s="165"/>
      <c r="P2143" s="165"/>
      <c r="Q2143" s="165"/>
      <c r="R2143" s="165"/>
    </row>
    <row r="2144" spans="1:20" s="134" customFormat="1" ht="26.25" hidden="1" customHeight="1" x14ac:dyDescent="0.2">
      <c r="A2144" s="80" t="s">
        <v>146</v>
      </c>
      <c r="B2144" s="133">
        <v>793</v>
      </c>
      <c r="C2144" s="15" t="s">
        <v>51</v>
      </c>
      <c r="D2144" s="15" t="s">
        <v>109</v>
      </c>
      <c r="E2144" s="131" t="s">
        <v>192</v>
      </c>
      <c r="F2144" s="82"/>
      <c r="G2144" s="84">
        <f>G2148</f>
        <v>0</v>
      </c>
      <c r="H2144" s="84">
        <f t="shared" ref="H2144:I2144" si="587">H2148</f>
        <v>0</v>
      </c>
      <c r="I2144" s="84">
        <f t="shared" si="587"/>
        <v>0</v>
      </c>
      <c r="J2144" s="136">
        <v>1487719</v>
      </c>
      <c r="P2144" s="136"/>
      <c r="Q2144" s="136"/>
      <c r="R2144" s="136"/>
      <c r="S2144" s="136"/>
      <c r="T2144" s="136"/>
    </row>
    <row r="2145" spans="1:22" s="113" customFormat="1" ht="51.75" hidden="1" customHeight="1" x14ac:dyDescent="0.2">
      <c r="A2145" s="80" t="s">
        <v>565</v>
      </c>
      <c r="B2145" s="133">
        <v>793</v>
      </c>
      <c r="C2145" s="15" t="s">
        <v>51</v>
      </c>
      <c r="D2145" s="15" t="s">
        <v>109</v>
      </c>
      <c r="E2145" s="82" t="s">
        <v>566</v>
      </c>
      <c r="F2145" s="82"/>
      <c r="G2145" s="84">
        <f t="shared" ref="G2145:I2146" si="588">G2146</f>
        <v>0</v>
      </c>
      <c r="H2145" s="84">
        <f t="shared" si="588"/>
        <v>0</v>
      </c>
      <c r="I2145" s="84">
        <f t="shared" si="588"/>
        <v>0</v>
      </c>
      <c r="J2145" s="112"/>
      <c r="P2145" s="112"/>
      <c r="Q2145" s="112"/>
      <c r="R2145" s="112"/>
      <c r="S2145" s="112"/>
      <c r="T2145" s="112"/>
    </row>
    <row r="2146" spans="1:22" s="113" customFormat="1" ht="26.25" hidden="1" customHeight="1" x14ac:dyDescent="0.2">
      <c r="A2146" s="80" t="s">
        <v>297</v>
      </c>
      <c r="B2146" s="133">
        <v>793</v>
      </c>
      <c r="C2146" s="15" t="s">
        <v>51</v>
      </c>
      <c r="D2146" s="15" t="s">
        <v>109</v>
      </c>
      <c r="E2146" s="82" t="s">
        <v>566</v>
      </c>
      <c r="F2146" s="82" t="s">
        <v>34</v>
      </c>
      <c r="G2146" s="84">
        <f t="shared" si="588"/>
        <v>0</v>
      </c>
      <c r="H2146" s="84">
        <f t="shared" si="588"/>
        <v>0</v>
      </c>
      <c r="I2146" s="84">
        <f t="shared" si="588"/>
        <v>0</v>
      </c>
      <c r="J2146" s="112"/>
      <c r="P2146" s="112"/>
      <c r="Q2146" s="112"/>
      <c r="R2146" s="112"/>
      <c r="S2146" s="112"/>
      <c r="T2146" s="112"/>
    </row>
    <row r="2147" spans="1:22" s="113" customFormat="1" ht="26.25" hidden="1" customHeight="1" x14ac:dyDescent="0.2">
      <c r="A2147" s="80" t="s">
        <v>35</v>
      </c>
      <c r="B2147" s="133">
        <v>793</v>
      </c>
      <c r="C2147" s="15" t="s">
        <v>51</v>
      </c>
      <c r="D2147" s="15" t="s">
        <v>109</v>
      </c>
      <c r="E2147" s="82" t="s">
        <v>566</v>
      </c>
      <c r="F2147" s="82" t="s">
        <v>36</v>
      </c>
      <c r="G2147" s="84">
        <f>'прил 4'!G1723</f>
        <v>0</v>
      </c>
      <c r="H2147" s="84"/>
      <c r="I2147" s="84"/>
      <c r="J2147" s="112"/>
      <c r="P2147" s="112"/>
      <c r="Q2147" s="112"/>
      <c r="R2147" s="112"/>
      <c r="S2147" s="112"/>
      <c r="T2147" s="112"/>
    </row>
    <row r="2148" spans="1:22" ht="39" hidden="1" customHeight="1" x14ac:dyDescent="0.2">
      <c r="A2148" s="16" t="s">
        <v>1140</v>
      </c>
      <c r="B2148" s="14">
        <v>793</v>
      </c>
      <c r="C2148" s="15" t="s">
        <v>51</v>
      </c>
      <c r="D2148" s="15" t="s">
        <v>109</v>
      </c>
      <c r="E2148" s="15" t="s">
        <v>1143</v>
      </c>
      <c r="F2148" s="15"/>
      <c r="G2148" s="70">
        <f>G2149+G2151</f>
        <v>0</v>
      </c>
      <c r="H2148" s="70">
        <f t="shared" ref="H2148:I2148" si="589">H2149+H2151</f>
        <v>0</v>
      </c>
      <c r="I2148" s="70">
        <f t="shared" si="589"/>
        <v>0</v>
      </c>
      <c r="J2148" s="2"/>
      <c r="K2148" s="1"/>
      <c r="L2148" s="1"/>
      <c r="M2148" s="1"/>
      <c r="N2148" s="1"/>
      <c r="O2148" s="1"/>
      <c r="P2148" s="2"/>
      <c r="Q2148" s="2"/>
      <c r="R2148" s="2"/>
      <c r="S2148" s="2"/>
      <c r="T2148" s="2"/>
    </row>
    <row r="2149" spans="1:22" ht="29.25" hidden="1" customHeight="1" x14ac:dyDescent="0.2">
      <c r="A2149" s="16" t="s">
        <v>297</v>
      </c>
      <c r="B2149" s="15" t="s">
        <v>89</v>
      </c>
      <c r="C2149" s="15" t="s">
        <v>51</v>
      </c>
      <c r="D2149" s="15" t="s">
        <v>109</v>
      </c>
      <c r="E2149" s="15" t="s">
        <v>193</v>
      </c>
      <c r="F2149" s="15" t="s">
        <v>34</v>
      </c>
      <c r="G2149" s="70">
        <f>G2150</f>
        <v>0</v>
      </c>
      <c r="H2149" s="70"/>
      <c r="I2149" s="70"/>
      <c r="J2149" s="2"/>
      <c r="K2149" s="1"/>
      <c r="L2149" s="1"/>
      <c r="M2149" s="1"/>
      <c r="N2149" s="1"/>
      <c r="O2149" s="1"/>
      <c r="P2149" s="2"/>
      <c r="Q2149" s="2"/>
      <c r="R2149" s="2"/>
      <c r="S2149" s="2"/>
      <c r="T2149" s="2"/>
    </row>
    <row r="2150" spans="1:22" ht="36.75" hidden="1" customHeight="1" x14ac:dyDescent="0.2">
      <c r="A2150" s="16" t="s">
        <v>35</v>
      </c>
      <c r="B2150" s="15" t="s">
        <v>89</v>
      </c>
      <c r="C2150" s="15" t="s">
        <v>51</v>
      </c>
      <c r="D2150" s="15" t="s">
        <v>109</v>
      </c>
      <c r="E2150" s="15" t="s">
        <v>193</v>
      </c>
      <c r="F2150" s="15" t="s">
        <v>36</v>
      </c>
      <c r="G2150" s="70">
        <f>'прил 4'!G3514</f>
        <v>0</v>
      </c>
      <c r="H2150" s="70"/>
      <c r="I2150" s="70"/>
      <c r="J2150" s="2"/>
      <c r="K2150" s="1"/>
      <c r="L2150" s="1"/>
      <c r="M2150" s="1"/>
      <c r="N2150" s="1"/>
      <c r="O2150" s="1"/>
      <c r="P2150" s="2"/>
      <c r="Q2150" s="2"/>
      <c r="R2150" s="2"/>
      <c r="S2150" s="2"/>
      <c r="T2150" s="2"/>
    </row>
    <row r="2151" spans="1:22" ht="25.5" hidden="1" x14ac:dyDescent="0.2">
      <c r="A2151" s="16" t="s">
        <v>297</v>
      </c>
      <c r="B2151" s="14">
        <v>793</v>
      </c>
      <c r="C2151" s="15" t="s">
        <v>51</v>
      </c>
      <c r="D2151" s="15" t="s">
        <v>109</v>
      </c>
      <c r="E2151" s="15" t="s">
        <v>1143</v>
      </c>
      <c r="F2151" s="15" t="s">
        <v>34</v>
      </c>
      <c r="G2151" s="70">
        <f t="shared" ref="G2151:I2151" si="590">G2152</f>
        <v>0</v>
      </c>
      <c r="H2151" s="70">
        <f t="shared" si="590"/>
        <v>0</v>
      </c>
      <c r="I2151" s="70">
        <f t="shared" si="590"/>
        <v>0</v>
      </c>
      <c r="J2151" s="2"/>
      <c r="K2151" s="1"/>
      <c r="L2151" s="1"/>
      <c r="M2151" s="1"/>
      <c r="N2151" s="1"/>
      <c r="O2151" s="1"/>
      <c r="P2151" s="2"/>
      <c r="Q2151" s="2"/>
      <c r="R2151" s="2"/>
      <c r="S2151" s="2"/>
      <c r="T2151" s="2"/>
    </row>
    <row r="2152" spans="1:22" ht="20.25" hidden="1" customHeight="1" x14ac:dyDescent="0.2">
      <c r="A2152" s="16" t="s">
        <v>35</v>
      </c>
      <c r="B2152" s="14">
        <v>793</v>
      </c>
      <c r="C2152" s="15" t="s">
        <v>51</v>
      </c>
      <c r="D2152" s="15" t="s">
        <v>109</v>
      </c>
      <c r="E2152" s="15" t="s">
        <v>1143</v>
      </c>
      <c r="F2152" s="15" t="s">
        <v>36</v>
      </c>
      <c r="G2152" s="70"/>
      <c r="H2152" s="70"/>
      <c r="I2152" s="70"/>
      <c r="J2152" s="2"/>
      <c r="K2152" s="1"/>
      <c r="L2152" s="1"/>
      <c r="M2152" s="1"/>
      <c r="N2152" s="1"/>
      <c r="O2152" s="1"/>
      <c r="P2152" s="2"/>
      <c r="Q2152" s="2"/>
      <c r="R2152" s="2"/>
      <c r="S2152" s="2"/>
      <c r="T2152" s="2"/>
    </row>
    <row r="2153" spans="1:22" s="22" customFormat="1" ht="18.75" customHeight="1" x14ac:dyDescent="0.2">
      <c r="A2153" s="34" t="s">
        <v>83</v>
      </c>
      <c r="B2153" s="35">
        <v>793</v>
      </c>
      <c r="C2153" s="36" t="s">
        <v>51</v>
      </c>
      <c r="D2153" s="36" t="s">
        <v>84</v>
      </c>
      <c r="E2153" s="36"/>
      <c r="F2153" s="35"/>
      <c r="G2153" s="71">
        <f>G2183+G2200+G2218+G2214+G2224+G2154+G2228</f>
        <v>2800000</v>
      </c>
      <c r="H2153" s="71">
        <f>H2183+H2200+H2218+H2214</f>
        <v>1695000</v>
      </c>
      <c r="I2153" s="71">
        <f>I2183+I2200+I2218+I2214</f>
        <v>1695000</v>
      </c>
      <c r="J2153" s="296"/>
      <c r="K2153" s="296"/>
      <c r="L2153" s="296"/>
      <c r="M2153" s="296"/>
      <c r="N2153" s="296"/>
      <c r="O2153" s="296"/>
      <c r="P2153" s="61"/>
      <c r="Q2153" s="61"/>
      <c r="R2153" s="61"/>
    </row>
    <row r="2154" spans="1:22" s="33" customFormat="1" ht="60" hidden="1" customHeight="1" x14ac:dyDescent="0.2">
      <c r="A2154" s="80" t="s">
        <v>1020</v>
      </c>
      <c r="B2154" s="14">
        <v>793</v>
      </c>
      <c r="C2154" s="15" t="s">
        <v>51</v>
      </c>
      <c r="D2154" s="15" t="s">
        <v>84</v>
      </c>
      <c r="E2154" s="14" t="s">
        <v>228</v>
      </c>
      <c r="F2154" s="15"/>
      <c r="G2154" s="70">
        <f>G2155+G2158+G2161+G2164+G2167+G2172+G2177+G2180</f>
        <v>0</v>
      </c>
      <c r="H2154" s="70">
        <f t="shared" ref="H2154:I2154" si="591">H2155+H2158</f>
        <v>0</v>
      </c>
      <c r="I2154" s="70">
        <f t="shared" si="591"/>
        <v>0</v>
      </c>
      <c r="J2154" s="107">
        <v>465200</v>
      </c>
      <c r="P2154" s="107"/>
      <c r="Q2154" s="107"/>
      <c r="R2154" s="107"/>
      <c r="S2154" s="107"/>
      <c r="T2154" s="107">
        <f>'прил 4'!G3962</f>
        <v>0</v>
      </c>
      <c r="V2154" s="107">
        <f>G2157+G2186+G2194+G2197+G2200+G2203+G2231+G2234+G2237+G2241</f>
        <v>1082624908.8299999</v>
      </c>
    </row>
    <row r="2155" spans="1:22" s="28" customFormat="1" ht="45" hidden="1" customHeight="1" x14ac:dyDescent="0.2">
      <c r="A2155" s="37" t="s">
        <v>1217</v>
      </c>
      <c r="B2155" s="14">
        <v>793</v>
      </c>
      <c r="C2155" s="15" t="s">
        <v>51</v>
      </c>
      <c r="D2155" s="15" t="s">
        <v>84</v>
      </c>
      <c r="E2155" s="15" t="s">
        <v>1215</v>
      </c>
      <c r="F2155" s="15"/>
      <c r="G2155" s="70">
        <f>G2156</f>
        <v>0</v>
      </c>
      <c r="H2155" s="70">
        <f t="shared" ref="H2155:I2155" si="592">H2156</f>
        <v>0</v>
      </c>
      <c r="I2155" s="70">
        <f t="shared" si="592"/>
        <v>0</v>
      </c>
      <c r="J2155" s="158"/>
      <c r="K2155" s="287"/>
      <c r="L2155" s="287"/>
      <c r="M2155" s="287"/>
      <c r="N2155" s="287"/>
      <c r="O2155" s="287"/>
      <c r="P2155" s="287"/>
      <c r="Q2155" s="287"/>
      <c r="R2155" s="287"/>
    </row>
    <row r="2156" spans="1:22" s="32" customFormat="1" ht="28.5" hidden="1" customHeight="1" x14ac:dyDescent="0.2">
      <c r="A2156" s="16" t="s">
        <v>33</v>
      </c>
      <c r="B2156" s="14">
        <v>793</v>
      </c>
      <c r="C2156" s="15" t="s">
        <v>51</v>
      </c>
      <c r="D2156" s="15" t="s">
        <v>84</v>
      </c>
      <c r="E2156" s="15" t="s">
        <v>1215</v>
      </c>
      <c r="F2156" s="15" t="s">
        <v>34</v>
      </c>
      <c r="G2156" s="70">
        <f>G2157</f>
        <v>0</v>
      </c>
      <c r="H2156" s="70">
        <f>H2157</f>
        <v>0</v>
      </c>
      <c r="I2156" s="70">
        <f>I2157</f>
        <v>0</v>
      </c>
      <c r="J2156" s="158"/>
      <c r="K2156" s="307"/>
      <c r="L2156" s="307"/>
      <c r="M2156" s="307"/>
      <c r="N2156" s="307"/>
      <c r="O2156" s="307"/>
      <c r="P2156" s="307"/>
      <c r="Q2156" s="307"/>
      <c r="R2156" s="307"/>
    </row>
    <row r="2157" spans="1:22" s="32" customFormat="1" ht="25.5" hidden="1" x14ac:dyDescent="0.2">
      <c r="A2157" s="16" t="s">
        <v>35</v>
      </c>
      <c r="B2157" s="14">
        <v>793</v>
      </c>
      <c r="C2157" s="15" t="s">
        <v>51</v>
      </c>
      <c r="D2157" s="15" t="s">
        <v>84</v>
      </c>
      <c r="E2157" s="15" t="s">
        <v>1215</v>
      </c>
      <c r="F2157" s="15" t="s">
        <v>36</v>
      </c>
      <c r="G2157" s="70"/>
      <c r="H2157" s="70"/>
      <c r="I2157" s="70"/>
      <c r="J2157" s="158"/>
      <c r="K2157" s="309"/>
      <c r="L2157" s="307"/>
      <c r="M2157" s="307"/>
      <c r="N2157" s="307"/>
      <c r="O2157" s="307"/>
      <c r="P2157" s="307"/>
      <c r="Q2157" s="307"/>
      <c r="R2157" s="307"/>
    </row>
    <row r="2158" spans="1:22" s="28" customFormat="1" ht="42" hidden="1" customHeight="1" x14ac:dyDescent="0.2">
      <c r="A2158" s="37" t="s">
        <v>1218</v>
      </c>
      <c r="B2158" s="14">
        <v>793</v>
      </c>
      <c r="C2158" s="15" t="s">
        <v>51</v>
      </c>
      <c r="D2158" s="15" t="s">
        <v>84</v>
      </c>
      <c r="E2158" s="15" t="s">
        <v>1216</v>
      </c>
      <c r="F2158" s="15"/>
      <c r="G2158" s="70">
        <f>G2159</f>
        <v>0</v>
      </c>
      <c r="H2158" s="70">
        <f t="shared" ref="H2158:I2158" si="593">H2159</f>
        <v>0</v>
      </c>
      <c r="I2158" s="70">
        <f t="shared" si="593"/>
        <v>0</v>
      </c>
      <c r="J2158" s="158"/>
      <c r="K2158" s="287"/>
      <c r="L2158" s="287"/>
      <c r="M2158" s="287"/>
      <c r="N2158" s="287"/>
      <c r="O2158" s="287"/>
      <c r="P2158" s="287"/>
      <c r="Q2158" s="287"/>
      <c r="R2158" s="287"/>
    </row>
    <row r="2159" spans="1:22" s="32" customFormat="1" ht="28.5" hidden="1" customHeight="1" x14ac:dyDescent="0.2">
      <c r="A2159" s="16" t="s">
        <v>33</v>
      </c>
      <c r="B2159" s="14">
        <v>793</v>
      </c>
      <c r="C2159" s="15" t="s">
        <v>51</v>
      </c>
      <c r="D2159" s="15" t="s">
        <v>84</v>
      </c>
      <c r="E2159" s="15" t="s">
        <v>1216</v>
      </c>
      <c r="F2159" s="15" t="s">
        <v>34</v>
      </c>
      <c r="G2159" s="70">
        <f>G2160</f>
        <v>0</v>
      </c>
      <c r="H2159" s="70">
        <f>H2160</f>
        <v>0</v>
      </c>
      <c r="I2159" s="70">
        <f>I2160</f>
        <v>0</v>
      </c>
      <c r="J2159" s="158"/>
      <c r="K2159" s="307"/>
      <c r="L2159" s="307"/>
      <c r="M2159" s="307"/>
      <c r="N2159" s="307"/>
      <c r="O2159" s="307"/>
      <c r="P2159" s="307"/>
      <c r="Q2159" s="307"/>
      <c r="R2159" s="307"/>
    </row>
    <row r="2160" spans="1:22" s="32" customFormat="1" ht="25.5" hidden="1" x14ac:dyDescent="0.2">
      <c r="A2160" s="16" t="s">
        <v>35</v>
      </c>
      <c r="B2160" s="14">
        <v>793</v>
      </c>
      <c r="C2160" s="15" t="s">
        <v>51</v>
      </c>
      <c r="D2160" s="15" t="s">
        <v>84</v>
      </c>
      <c r="E2160" s="15" t="s">
        <v>1216</v>
      </c>
      <c r="F2160" s="15" t="s">
        <v>36</v>
      </c>
      <c r="G2160" s="70"/>
      <c r="H2160" s="70"/>
      <c r="I2160" s="70"/>
      <c r="J2160" s="158"/>
      <c r="K2160" s="309"/>
      <c r="L2160" s="307"/>
      <c r="M2160" s="307"/>
      <c r="N2160" s="307"/>
      <c r="O2160" s="307"/>
      <c r="P2160" s="307"/>
      <c r="Q2160" s="307"/>
      <c r="R2160" s="307"/>
    </row>
    <row r="2161" spans="1:18" s="28" customFormat="1" ht="28.5" hidden="1" customHeight="1" x14ac:dyDescent="0.2">
      <c r="A2161" s="37" t="s">
        <v>1221</v>
      </c>
      <c r="B2161" s="14">
        <v>793</v>
      </c>
      <c r="C2161" s="15" t="s">
        <v>51</v>
      </c>
      <c r="D2161" s="15" t="s">
        <v>84</v>
      </c>
      <c r="E2161" s="15" t="s">
        <v>1219</v>
      </c>
      <c r="F2161" s="15"/>
      <c r="G2161" s="70">
        <f>G2162</f>
        <v>0</v>
      </c>
      <c r="H2161" s="70">
        <f t="shared" ref="H2161:I2161" si="594">H2162</f>
        <v>0</v>
      </c>
      <c r="I2161" s="70">
        <f t="shared" si="594"/>
        <v>0</v>
      </c>
      <c r="J2161" s="158"/>
      <c r="K2161" s="287"/>
      <c r="L2161" s="287"/>
      <c r="M2161" s="287"/>
      <c r="N2161" s="287"/>
      <c r="O2161" s="287"/>
      <c r="P2161" s="287"/>
      <c r="Q2161" s="287"/>
      <c r="R2161" s="287"/>
    </row>
    <row r="2162" spans="1:18" s="32" customFormat="1" ht="28.5" hidden="1" customHeight="1" x14ac:dyDescent="0.2">
      <c r="A2162" s="16" t="s">
        <v>33</v>
      </c>
      <c r="B2162" s="14">
        <v>793</v>
      </c>
      <c r="C2162" s="15" t="s">
        <v>51</v>
      </c>
      <c r="D2162" s="15" t="s">
        <v>84</v>
      </c>
      <c r="E2162" s="15" t="s">
        <v>1219</v>
      </c>
      <c r="F2162" s="15" t="s">
        <v>34</v>
      </c>
      <c r="G2162" s="70">
        <f>G2163</f>
        <v>0</v>
      </c>
      <c r="H2162" s="70">
        <f>H2163</f>
        <v>0</v>
      </c>
      <c r="I2162" s="70">
        <f>I2163</f>
        <v>0</v>
      </c>
      <c r="J2162" s="158"/>
      <c r="K2162" s="307"/>
      <c r="L2162" s="307"/>
      <c r="M2162" s="307"/>
      <c r="N2162" s="307"/>
      <c r="O2162" s="307"/>
      <c r="P2162" s="307"/>
      <c r="Q2162" s="307"/>
      <c r="R2162" s="307"/>
    </row>
    <row r="2163" spans="1:18" s="32" customFormat="1" ht="25.5" hidden="1" x14ac:dyDescent="0.2">
      <c r="A2163" s="16" t="s">
        <v>35</v>
      </c>
      <c r="B2163" s="14">
        <v>793</v>
      </c>
      <c r="C2163" s="15" t="s">
        <v>51</v>
      </c>
      <c r="D2163" s="15" t="s">
        <v>84</v>
      </c>
      <c r="E2163" s="15" t="s">
        <v>1219</v>
      </c>
      <c r="F2163" s="15" t="s">
        <v>36</v>
      </c>
      <c r="G2163" s="70"/>
      <c r="H2163" s="70"/>
      <c r="I2163" s="70"/>
      <c r="J2163" s="158"/>
      <c r="K2163" s="309"/>
      <c r="L2163" s="307"/>
      <c r="M2163" s="307"/>
      <c r="N2163" s="307"/>
      <c r="O2163" s="307"/>
      <c r="P2163" s="307"/>
      <c r="Q2163" s="307"/>
      <c r="R2163" s="307"/>
    </row>
    <row r="2164" spans="1:18" s="28" customFormat="1" ht="42" hidden="1" customHeight="1" x14ac:dyDescent="0.2">
      <c r="A2164" s="37" t="s">
        <v>1222</v>
      </c>
      <c r="B2164" s="14">
        <v>793</v>
      </c>
      <c r="C2164" s="15" t="s">
        <v>51</v>
      </c>
      <c r="D2164" s="15" t="s">
        <v>84</v>
      </c>
      <c r="E2164" s="15" t="s">
        <v>1220</v>
      </c>
      <c r="F2164" s="15"/>
      <c r="G2164" s="70">
        <f>G2165</f>
        <v>0</v>
      </c>
      <c r="H2164" s="70">
        <f t="shared" ref="H2164:I2164" si="595">H2165</f>
        <v>0</v>
      </c>
      <c r="I2164" s="70">
        <f t="shared" si="595"/>
        <v>0</v>
      </c>
      <c r="J2164" s="158"/>
      <c r="K2164" s="287"/>
      <c r="L2164" s="287"/>
      <c r="M2164" s="287"/>
      <c r="N2164" s="287"/>
      <c r="O2164" s="287"/>
      <c r="P2164" s="287"/>
      <c r="Q2164" s="287"/>
      <c r="R2164" s="287"/>
    </row>
    <row r="2165" spans="1:18" s="32" customFormat="1" ht="28.5" hidden="1" customHeight="1" x14ac:dyDescent="0.2">
      <c r="A2165" s="16" t="s">
        <v>33</v>
      </c>
      <c r="B2165" s="14">
        <v>793</v>
      </c>
      <c r="C2165" s="15" t="s">
        <v>51</v>
      </c>
      <c r="D2165" s="15" t="s">
        <v>84</v>
      </c>
      <c r="E2165" s="15" t="s">
        <v>1220</v>
      </c>
      <c r="F2165" s="15" t="s">
        <v>34</v>
      </c>
      <c r="G2165" s="70">
        <f>G2166</f>
        <v>0</v>
      </c>
      <c r="H2165" s="70">
        <f>H2166</f>
        <v>0</v>
      </c>
      <c r="I2165" s="70">
        <f>I2166</f>
        <v>0</v>
      </c>
      <c r="J2165" s="158"/>
      <c r="K2165" s="307"/>
      <c r="L2165" s="307"/>
      <c r="M2165" s="307"/>
      <c r="N2165" s="307"/>
      <c r="O2165" s="307"/>
      <c r="P2165" s="307"/>
      <c r="Q2165" s="307"/>
      <c r="R2165" s="307"/>
    </row>
    <row r="2166" spans="1:18" s="32" customFormat="1" ht="25.5" hidden="1" x14ac:dyDescent="0.2">
      <c r="A2166" s="16" t="s">
        <v>35</v>
      </c>
      <c r="B2166" s="14">
        <v>793</v>
      </c>
      <c r="C2166" s="15" t="s">
        <v>51</v>
      </c>
      <c r="D2166" s="15" t="s">
        <v>84</v>
      </c>
      <c r="E2166" s="15" t="s">
        <v>1220</v>
      </c>
      <c r="F2166" s="15" t="s">
        <v>36</v>
      </c>
      <c r="G2166" s="70"/>
      <c r="H2166" s="70"/>
      <c r="I2166" s="70"/>
      <c r="J2166" s="158"/>
      <c r="K2166" s="309"/>
      <c r="L2166" s="307"/>
      <c r="M2166" s="307"/>
      <c r="N2166" s="307"/>
      <c r="O2166" s="307"/>
      <c r="P2166" s="307"/>
      <c r="Q2166" s="307"/>
      <c r="R2166" s="307"/>
    </row>
    <row r="2167" spans="1:18" s="28" customFormat="1" ht="45" hidden="1" customHeight="1" x14ac:dyDescent="0.2">
      <c r="A2167" s="37" t="s">
        <v>1225</v>
      </c>
      <c r="B2167" s="14">
        <v>793</v>
      </c>
      <c r="C2167" s="15" t="s">
        <v>51</v>
      </c>
      <c r="D2167" s="15" t="s">
        <v>84</v>
      </c>
      <c r="E2167" s="15" t="s">
        <v>1223</v>
      </c>
      <c r="F2167" s="15"/>
      <c r="G2167" s="70">
        <f>G2168+G2170</f>
        <v>0</v>
      </c>
      <c r="H2167" s="70">
        <f t="shared" ref="H2167:I2167" si="596">H2168</f>
        <v>0</v>
      </c>
      <c r="I2167" s="70">
        <f t="shared" si="596"/>
        <v>0</v>
      </c>
      <c r="J2167" s="158"/>
      <c r="K2167" s="287"/>
      <c r="L2167" s="287"/>
      <c r="M2167" s="287"/>
      <c r="N2167" s="287"/>
      <c r="O2167" s="287"/>
      <c r="P2167" s="287"/>
      <c r="Q2167" s="287"/>
      <c r="R2167" s="287"/>
    </row>
    <row r="2168" spans="1:18" s="32" customFormat="1" ht="28.5" hidden="1" customHeight="1" x14ac:dyDescent="0.2">
      <c r="A2168" s="16" t="s">
        <v>33</v>
      </c>
      <c r="B2168" s="14">
        <v>793</v>
      </c>
      <c r="C2168" s="15" t="s">
        <v>51</v>
      </c>
      <c r="D2168" s="15" t="s">
        <v>84</v>
      </c>
      <c r="E2168" s="15" t="s">
        <v>1223</v>
      </c>
      <c r="F2168" s="15" t="s">
        <v>34</v>
      </c>
      <c r="G2168" s="70">
        <f>G2169</f>
        <v>0</v>
      </c>
      <c r="H2168" s="70">
        <f>H2169</f>
        <v>0</v>
      </c>
      <c r="I2168" s="70">
        <f>I2169</f>
        <v>0</v>
      </c>
      <c r="J2168" s="158"/>
      <c r="K2168" s="307"/>
      <c r="L2168" s="307"/>
      <c r="M2168" s="307"/>
      <c r="N2168" s="307"/>
      <c r="O2168" s="307"/>
      <c r="P2168" s="307"/>
      <c r="Q2168" s="307"/>
      <c r="R2168" s="307"/>
    </row>
    <row r="2169" spans="1:18" s="32" customFormat="1" ht="25.5" hidden="1" x14ac:dyDescent="0.2">
      <c r="A2169" s="16" t="s">
        <v>35</v>
      </c>
      <c r="B2169" s="14">
        <v>793</v>
      </c>
      <c r="C2169" s="15" t="s">
        <v>51</v>
      </c>
      <c r="D2169" s="15" t="s">
        <v>84</v>
      </c>
      <c r="E2169" s="15" t="s">
        <v>1223</v>
      </c>
      <c r="F2169" s="15" t="s">
        <v>36</v>
      </c>
      <c r="G2169" s="70"/>
      <c r="H2169" s="70"/>
      <c r="I2169" s="70"/>
      <c r="J2169" s="158"/>
      <c r="K2169" s="309"/>
      <c r="L2169" s="307"/>
      <c r="M2169" s="307"/>
      <c r="N2169" s="307"/>
      <c r="O2169" s="307"/>
      <c r="P2169" s="307"/>
      <c r="Q2169" s="307"/>
      <c r="R2169" s="307"/>
    </row>
    <row r="2170" spans="1:18" s="32" customFormat="1" ht="21" hidden="1" customHeight="1" x14ac:dyDescent="0.2">
      <c r="A2170" s="16" t="s">
        <v>60</v>
      </c>
      <c r="B2170" s="14">
        <v>793</v>
      </c>
      <c r="C2170" s="15" t="s">
        <v>51</v>
      </c>
      <c r="D2170" s="15" t="s">
        <v>84</v>
      </c>
      <c r="E2170" s="15" t="s">
        <v>1223</v>
      </c>
      <c r="F2170" s="15" t="s">
        <v>61</v>
      </c>
      <c r="G2170" s="70">
        <f>G2171</f>
        <v>0</v>
      </c>
      <c r="H2170" s="70"/>
      <c r="I2170" s="70"/>
      <c r="J2170" s="158"/>
      <c r="K2170" s="309"/>
      <c r="L2170" s="307"/>
      <c r="M2170" s="307"/>
      <c r="N2170" s="307"/>
      <c r="O2170" s="307"/>
      <c r="P2170" s="307"/>
      <c r="Q2170" s="307"/>
      <c r="R2170" s="307"/>
    </row>
    <row r="2171" spans="1:18" s="32" customFormat="1" ht="22.5" hidden="1" customHeight="1" x14ac:dyDescent="0.2">
      <c r="A2171" s="16" t="s">
        <v>129</v>
      </c>
      <c r="B2171" s="14">
        <v>793</v>
      </c>
      <c r="C2171" s="15" t="s">
        <v>51</v>
      </c>
      <c r="D2171" s="15" t="s">
        <v>84</v>
      </c>
      <c r="E2171" s="15" t="s">
        <v>1223</v>
      </c>
      <c r="F2171" s="15" t="s">
        <v>63</v>
      </c>
      <c r="G2171" s="70"/>
      <c r="H2171" s="70"/>
      <c r="I2171" s="70"/>
      <c r="J2171" s="158"/>
      <c r="K2171" s="309"/>
      <c r="L2171" s="307"/>
      <c r="M2171" s="307"/>
      <c r="N2171" s="307"/>
      <c r="O2171" s="307"/>
      <c r="P2171" s="307"/>
      <c r="Q2171" s="307"/>
      <c r="R2171" s="307"/>
    </row>
    <row r="2172" spans="1:18" s="28" customFormat="1" ht="48.75" hidden="1" customHeight="1" x14ac:dyDescent="0.2">
      <c r="A2172" s="37" t="s">
        <v>1226</v>
      </c>
      <c r="B2172" s="14">
        <v>793</v>
      </c>
      <c r="C2172" s="15" t="s">
        <v>51</v>
      </c>
      <c r="D2172" s="15" t="s">
        <v>84</v>
      </c>
      <c r="E2172" s="15" t="s">
        <v>1224</v>
      </c>
      <c r="F2172" s="15"/>
      <c r="G2172" s="70">
        <f>G2173+G2175</f>
        <v>0</v>
      </c>
      <c r="H2172" s="70">
        <f t="shared" ref="H2172:I2172" si="597">H2173</f>
        <v>0</v>
      </c>
      <c r="I2172" s="70">
        <f t="shared" si="597"/>
        <v>0</v>
      </c>
      <c r="J2172" s="158"/>
      <c r="K2172" s="287"/>
      <c r="L2172" s="287"/>
      <c r="M2172" s="287"/>
      <c r="N2172" s="287"/>
      <c r="O2172" s="287"/>
      <c r="P2172" s="287"/>
      <c r="Q2172" s="287"/>
      <c r="R2172" s="287"/>
    </row>
    <row r="2173" spans="1:18" s="32" customFormat="1" ht="28.5" hidden="1" customHeight="1" x14ac:dyDescent="0.2">
      <c r="A2173" s="16" t="s">
        <v>33</v>
      </c>
      <c r="B2173" s="14">
        <v>793</v>
      </c>
      <c r="C2173" s="15" t="s">
        <v>51</v>
      </c>
      <c r="D2173" s="15" t="s">
        <v>84</v>
      </c>
      <c r="E2173" s="15" t="s">
        <v>1224</v>
      </c>
      <c r="F2173" s="15" t="s">
        <v>34</v>
      </c>
      <c r="G2173" s="70">
        <f>G2174</f>
        <v>0</v>
      </c>
      <c r="H2173" s="70">
        <f>H2174</f>
        <v>0</v>
      </c>
      <c r="I2173" s="70">
        <f>I2174</f>
        <v>0</v>
      </c>
      <c r="J2173" s="158"/>
      <c r="K2173" s="307"/>
      <c r="L2173" s="307"/>
      <c r="M2173" s="307"/>
      <c r="N2173" s="307"/>
      <c r="O2173" s="307"/>
      <c r="P2173" s="307"/>
      <c r="Q2173" s="307"/>
      <c r="R2173" s="307"/>
    </row>
    <row r="2174" spans="1:18" s="32" customFormat="1" ht="25.5" hidden="1" x14ac:dyDescent="0.2">
      <c r="A2174" s="16" t="s">
        <v>35</v>
      </c>
      <c r="B2174" s="14">
        <v>793</v>
      </c>
      <c r="C2174" s="15" t="s">
        <v>51</v>
      </c>
      <c r="D2174" s="15" t="s">
        <v>84</v>
      </c>
      <c r="E2174" s="15" t="s">
        <v>1224</v>
      </c>
      <c r="F2174" s="15" t="s">
        <v>36</v>
      </c>
      <c r="G2174" s="70"/>
      <c r="H2174" s="70"/>
      <c r="I2174" s="70"/>
      <c r="J2174" s="158"/>
      <c r="K2174" s="309"/>
      <c r="L2174" s="307"/>
      <c r="M2174" s="307"/>
      <c r="N2174" s="307"/>
      <c r="O2174" s="307"/>
      <c r="P2174" s="307"/>
      <c r="Q2174" s="307"/>
      <c r="R2174" s="307"/>
    </row>
    <row r="2175" spans="1:18" s="32" customFormat="1" ht="21" hidden="1" customHeight="1" x14ac:dyDescent="0.2">
      <c r="A2175" s="16" t="s">
        <v>60</v>
      </c>
      <c r="B2175" s="14">
        <v>793</v>
      </c>
      <c r="C2175" s="15" t="s">
        <v>51</v>
      </c>
      <c r="D2175" s="15" t="s">
        <v>84</v>
      </c>
      <c r="E2175" s="15" t="s">
        <v>1223</v>
      </c>
      <c r="F2175" s="15" t="s">
        <v>61</v>
      </c>
      <c r="G2175" s="70">
        <f>G2176</f>
        <v>0</v>
      </c>
      <c r="H2175" s="70"/>
      <c r="I2175" s="70"/>
      <c r="J2175" s="158"/>
      <c r="K2175" s="309"/>
      <c r="L2175" s="307"/>
      <c r="M2175" s="307"/>
      <c r="N2175" s="307"/>
      <c r="O2175" s="307"/>
      <c r="P2175" s="307"/>
      <c r="Q2175" s="307"/>
      <c r="R2175" s="307"/>
    </row>
    <row r="2176" spans="1:18" s="32" customFormat="1" ht="22.5" hidden="1" customHeight="1" x14ac:dyDescent="0.2">
      <c r="A2176" s="16" t="s">
        <v>129</v>
      </c>
      <c r="B2176" s="14">
        <v>793</v>
      </c>
      <c r="C2176" s="15" t="s">
        <v>51</v>
      </c>
      <c r="D2176" s="15" t="s">
        <v>84</v>
      </c>
      <c r="E2176" s="15" t="s">
        <v>1223</v>
      </c>
      <c r="F2176" s="15" t="s">
        <v>63</v>
      </c>
      <c r="G2176" s="70"/>
      <c r="H2176" s="70"/>
      <c r="I2176" s="70"/>
      <c r="J2176" s="158"/>
      <c r="K2176" s="309"/>
      <c r="L2176" s="307"/>
      <c r="M2176" s="307"/>
      <c r="N2176" s="307"/>
      <c r="O2176" s="307"/>
      <c r="P2176" s="307"/>
      <c r="Q2176" s="307"/>
      <c r="R2176" s="307"/>
    </row>
    <row r="2177" spans="1:18" s="28" customFormat="1" ht="45" hidden="1" customHeight="1" x14ac:dyDescent="0.2">
      <c r="A2177" s="37" t="s">
        <v>1231</v>
      </c>
      <c r="B2177" s="14">
        <v>793</v>
      </c>
      <c r="C2177" s="15" t="s">
        <v>51</v>
      </c>
      <c r="D2177" s="15" t="s">
        <v>84</v>
      </c>
      <c r="E2177" s="15" t="s">
        <v>1227</v>
      </c>
      <c r="F2177" s="15"/>
      <c r="G2177" s="70">
        <f>G2178</f>
        <v>0</v>
      </c>
      <c r="H2177" s="70">
        <f t="shared" ref="H2177:I2177" si="598">H2178</f>
        <v>0</v>
      </c>
      <c r="I2177" s="70">
        <f t="shared" si="598"/>
        <v>0</v>
      </c>
      <c r="J2177" s="158"/>
      <c r="K2177" s="287"/>
      <c r="L2177" s="287"/>
      <c r="M2177" s="287"/>
      <c r="N2177" s="287"/>
      <c r="O2177" s="287"/>
      <c r="P2177" s="287"/>
      <c r="Q2177" s="287"/>
      <c r="R2177" s="287"/>
    </row>
    <row r="2178" spans="1:18" s="32" customFormat="1" ht="28.5" hidden="1" customHeight="1" x14ac:dyDescent="0.2">
      <c r="A2178" s="16" t="s">
        <v>33</v>
      </c>
      <c r="B2178" s="14">
        <v>793</v>
      </c>
      <c r="C2178" s="15" t="s">
        <v>51</v>
      </c>
      <c r="D2178" s="15" t="s">
        <v>84</v>
      </c>
      <c r="E2178" s="15" t="s">
        <v>1227</v>
      </c>
      <c r="F2178" s="15" t="s">
        <v>34</v>
      </c>
      <c r="G2178" s="70">
        <f>G2179</f>
        <v>0</v>
      </c>
      <c r="H2178" s="70">
        <f>H2179</f>
        <v>0</v>
      </c>
      <c r="I2178" s="70">
        <f>I2179</f>
        <v>0</v>
      </c>
      <c r="J2178" s="158"/>
      <c r="K2178" s="307"/>
      <c r="L2178" s="307"/>
      <c r="M2178" s="307"/>
      <c r="N2178" s="307"/>
      <c r="O2178" s="307"/>
      <c r="P2178" s="307"/>
      <c r="Q2178" s="307"/>
      <c r="R2178" s="307"/>
    </row>
    <row r="2179" spans="1:18" s="32" customFormat="1" ht="25.5" hidden="1" x14ac:dyDescent="0.2">
      <c r="A2179" s="16" t="s">
        <v>35</v>
      </c>
      <c r="B2179" s="14">
        <v>793</v>
      </c>
      <c r="C2179" s="15" t="s">
        <v>51</v>
      </c>
      <c r="D2179" s="15" t="s">
        <v>84</v>
      </c>
      <c r="E2179" s="15" t="s">
        <v>1227</v>
      </c>
      <c r="F2179" s="15" t="s">
        <v>36</v>
      </c>
      <c r="G2179" s="70"/>
      <c r="H2179" s="70"/>
      <c r="I2179" s="70"/>
      <c r="J2179" s="158"/>
      <c r="K2179" s="309"/>
      <c r="L2179" s="307"/>
      <c r="M2179" s="307"/>
      <c r="N2179" s="307"/>
      <c r="O2179" s="307"/>
      <c r="P2179" s="307"/>
      <c r="Q2179" s="307"/>
      <c r="R2179" s="307"/>
    </row>
    <row r="2180" spans="1:18" s="28" customFormat="1" ht="48.75" hidden="1" customHeight="1" x14ac:dyDescent="0.2">
      <c r="A2180" s="37" t="s">
        <v>1232</v>
      </c>
      <c r="B2180" s="14">
        <v>793</v>
      </c>
      <c r="C2180" s="15" t="s">
        <v>51</v>
      </c>
      <c r="D2180" s="15" t="s">
        <v>84</v>
      </c>
      <c r="E2180" s="15" t="s">
        <v>1228</v>
      </c>
      <c r="F2180" s="15"/>
      <c r="G2180" s="70">
        <f>G2181</f>
        <v>0</v>
      </c>
      <c r="H2180" s="70">
        <f t="shared" ref="H2180:I2180" si="599">H2181</f>
        <v>0</v>
      </c>
      <c r="I2180" s="70">
        <f t="shared" si="599"/>
        <v>0</v>
      </c>
      <c r="J2180" s="158"/>
      <c r="K2180" s="287"/>
      <c r="L2180" s="287"/>
      <c r="M2180" s="287"/>
      <c r="N2180" s="287"/>
      <c r="O2180" s="287"/>
      <c r="P2180" s="287"/>
      <c r="Q2180" s="287"/>
      <c r="R2180" s="287"/>
    </row>
    <row r="2181" spans="1:18" s="32" customFormat="1" ht="28.5" hidden="1" customHeight="1" x14ac:dyDescent="0.2">
      <c r="A2181" s="16" t="s">
        <v>33</v>
      </c>
      <c r="B2181" s="14">
        <v>793</v>
      </c>
      <c r="C2181" s="15" t="s">
        <v>51</v>
      </c>
      <c r="D2181" s="15" t="s">
        <v>84</v>
      </c>
      <c r="E2181" s="15" t="s">
        <v>1228</v>
      </c>
      <c r="F2181" s="15" t="s">
        <v>34</v>
      </c>
      <c r="G2181" s="70">
        <f>G2182</f>
        <v>0</v>
      </c>
      <c r="H2181" s="70">
        <f>H2182</f>
        <v>0</v>
      </c>
      <c r="I2181" s="70">
        <f>I2182</f>
        <v>0</v>
      </c>
      <c r="J2181" s="158"/>
      <c r="K2181" s="307"/>
      <c r="L2181" s="307"/>
      <c r="M2181" s="307"/>
      <c r="N2181" s="307"/>
      <c r="O2181" s="307"/>
      <c r="P2181" s="307"/>
      <c r="Q2181" s="307"/>
      <c r="R2181" s="307"/>
    </row>
    <row r="2182" spans="1:18" s="32" customFormat="1" ht="25.5" hidden="1" x14ac:dyDescent="0.2">
      <c r="A2182" s="16" t="s">
        <v>35</v>
      </c>
      <c r="B2182" s="14">
        <v>793</v>
      </c>
      <c r="C2182" s="15" t="s">
        <v>51</v>
      </c>
      <c r="D2182" s="15" t="s">
        <v>84</v>
      </c>
      <c r="E2182" s="15" t="s">
        <v>1228</v>
      </c>
      <c r="F2182" s="15" t="s">
        <v>36</v>
      </c>
      <c r="G2182" s="70"/>
      <c r="H2182" s="70"/>
      <c r="I2182" s="70"/>
      <c r="J2182" s="158"/>
      <c r="K2182" s="309"/>
      <c r="L2182" s="307"/>
      <c r="M2182" s="307"/>
      <c r="N2182" s="307"/>
      <c r="O2182" s="307"/>
      <c r="P2182" s="307"/>
      <c r="Q2182" s="307"/>
      <c r="R2182" s="307"/>
    </row>
    <row r="2183" spans="1:18" ht="32.25" customHeight="1" x14ac:dyDescent="0.2">
      <c r="A2183" s="37" t="s">
        <v>1024</v>
      </c>
      <c r="B2183" s="14">
        <v>793</v>
      </c>
      <c r="C2183" s="15" t="s">
        <v>51</v>
      </c>
      <c r="D2183" s="15" t="s">
        <v>84</v>
      </c>
      <c r="E2183" s="14" t="s">
        <v>225</v>
      </c>
      <c r="F2183" s="14"/>
      <c r="G2183" s="70">
        <f>G2187+G2184+G2197+G2190</f>
        <v>1750000</v>
      </c>
      <c r="H2183" s="70">
        <f>H2187+H2184+H2197+H2190</f>
        <v>1645000</v>
      </c>
      <c r="I2183" s="70">
        <f>I2187+I2184+I2197+I2190</f>
        <v>1645000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ht="52.5" customHeight="1" x14ac:dyDescent="0.2">
      <c r="A2184" s="298" t="s">
        <v>1348</v>
      </c>
      <c r="B2184" s="14">
        <v>793</v>
      </c>
      <c r="C2184" s="15" t="s">
        <v>51</v>
      </c>
      <c r="D2184" s="15" t="s">
        <v>84</v>
      </c>
      <c r="E2184" s="14" t="s">
        <v>1312</v>
      </c>
      <c r="F2184" s="14"/>
      <c r="G2184" s="70">
        <f t="shared" ref="G2184:I2185" si="600">G2185</f>
        <v>1750000</v>
      </c>
      <c r="H2184" s="70">
        <f t="shared" si="600"/>
        <v>1645000</v>
      </c>
      <c r="I2184" s="70">
        <f t="shared" si="600"/>
        <v>1645000</v>
      </c>
      <c r="J2184" s="158"/>
      <c r="K2184" s="69"/>
      <c r="L2184" s="69"/>
      <c r="M2184" s="69"/>
      <c r="N2184" s="69"/>
      <c r="O2184" s="69"/>
      <c r="P2184" s="69"/>
      <c r="Q2184" s="69"/>
      <c r="R2184" s="69"/>
    </row>
    <row r="2185" spans="1:18" x14ac:dyDescent="0.2">
      <c r="A2185" s="16" t="s">
        <v>60</v>
      </c>
      <c r="B2185" s="14">
        <v>793</v>
      </c>
      <c r="C2185" s="15" t="s">
        <v>51</v>
      </c>
      <c r="D2185" s="15" t="s">
        <v>84</v>
      </c>
      <c r="E2185" s="14" t="s">
        <v>1312</v>
      </c>
      <c r="F2185" s="14">
        <v>800</v>
      </c>
      <c r="G2185" s="70">
        <f t="shared" si="600"/>
        <v>1750000</v>
      </c>
      <c r="H2185" s="70">
        <f t="shared" si="600"/>
        <v>1645000</v>
      </c>
      <c r="I2185" s="70">
        <f t="shared" si="600"/>
        <v>1645000</v>
      </c>
      <c r="J2185" s="158"/>
      <c r="K2185" s="69"/>
      <c r="L2185" s="69"/>
      <c r="M2185" s="69"/>
      <c r="N2185" s="69"/>
      <c r="O2185" s="69"/>
      <c r="P2185" s="69"/>
      <c r="Q2185" s="69"/>
      <c r="R2185" s="69"/>
    </row>
    <row r="2186" spans="1:18" ht="39" customHeight="1" x14ac:dyDescent="0.2">
      <c r="A2186" s="16" t="s">
        <v>310</v>
      </c>
      <c r="B2186" s="14">
        <v>793</v>
      </c>
      <c r="C2186" s="15" t="s">
        <v>51</v>
      </c>
      <c r="D2186" s="15" t="s">
        <v>84</v>
      </c>
      <c r="E2186" s="14" t="s">
        <v>1312</v>
      </c>
      <c r="F2186" s="14">
        <v>810</v>
      </c>
      <c r="G2186" s="70">
        <f>1050000+700000</f>
        <v>1750000</v>
      </c>
      <c r="H2186" s="70">
        <f>945000+700000</f>
        <v>1645000</v>
      </c>
      <c r="I2186" s="70">
        <f>945000+700000</f>
        <v>1645000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47.25" hidden="1" customHeight="1" x14ac:dyDescent="0.2">
      <c r="A2187" s="16" t="s">
        <v>313</v>
      </c>
      <c r="B2187" s="14">
        <v>793</v>
      </c>
      <c r="C2187" s="15" t="s">
        <v>51</v>
      </c>
      <c r="D2187" s="15" t="s">
        <v>84</v>
      </c>
      <c r="E2187" s="14" t="s">
        <v>239</v>
      </c>
      <c r="F2187" s="14"/>
      <c r="G2187" s="70">
        <f>G2188</f>
        <v>0</v>
      </c>
      <c r="H2187" s="70">
        <f t="shared" ref="H2187:I2187" si="601">H2188</f>
        <v>0</v>
      </c>
      <c r="I2187" s="70">
        <f t="shared" si="601"/>
        <v>0</v>
      </c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 hidden="1" x14ac:dyDescent="0.2">
      <c r="A2188" s="16" t="s">
        <v>60</v>
      </c>
      <c r="B2188" s="14">
        <v>793</v>
      </c>
      <c r="C2188" s="15" t="s">
        <v>51</v>
      </c>
      <c r="D2188" s="15" t="s">
        <v>84</v>
      </c>
      <c r="E2188" s="14" t="s">
        <v>239</v>
      </c>
      <c r="F2188" s="14">
        <v>800</v>
      </c>
      <c r="G2188" s="70">
        <f t="shared" ref="G2188:I2188" si="602">G2189</f>
        <v>0</v>
      </c>
      <c r="H2188" s="70">
        <f t="shared" si="602"/>
        <v>0</v>
      </c>
      <c r="I2188" s="70">
        <f t="shared" si="602"/>
        <v>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t="45" hidden="1" customHeight="1" x14ac:dyDescent="0.2">
      <c r="A2189" s="16" t="s">
        <v>310</v>
      </c>
      <c r="B2189" s="14">
        <v>793</v>
      </c>
      <c r="C2189" s="15" t="s">
        <v>51</v>
      </c>
      <c r="D2189" s="15" t="s">
        <v>84</v>
      </c>
      <c r="E2189" s="14" t="s">
        <v>239</v>
      </c>
      <c r="F2189" s="14">
        <v>810</v>
      </c>
      <c r="G2189" s="70"/>
      <c r="H2189" s="70"/>
      <c r="I2189" s="70"/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40.5" hidden="1" customHeight="1" x14ac:dyDescent="0.2">
      <c r="A2190" s="16" t="s">
        <v>847</v>
      </c>
      <c r="B2190" s="14">
        <v>793</v>
      </c>
      <c r="C2190" s="15" t="s">
        <v>51</v>
      </c>
      <c r="D2190" s="15" t="s">
        <v>84</v>
      </c>
      <c r="E2190" s="14" t="s">
        <v>846</v>
      </c>
      <c r="F2190" s="14"/>
      <c r="G2190" s="70">
        <f>G2191+G2193+G2195</f>
        <v>0</v>
      </c>
      <c r="H2190" s="70">
        <f>H2191+H2193</f>
        <v>0</v>
      </c>
      <c r="I2190" s="70">
        <f>I2191+I2193</f>
        <v>0</v>
      </c>
      <c r="J2190" s="158"/>
      <c r="K2190" s="69"/>
      <c r="L2190" s="69"/>
      <c r="M2190" s="69"/>
      <c r="N2190" s="69"/>
      <c r="O2190" s="69"/>
      <c r="P2190" s="69"/>
      <c r="Q2190" s="69"/>
      <c r="R2190" s="69"/>
    </row>
    <row r="2191" spans="1:18" ht="25.5" hidden="1" x14ac:dyDescent="0.2">
      <c r="A2191" s="16" t="s">
        <v>297</v>
      </c>
      <c r="B2191" s="14">
        <v>793</v>
      </c>
      <c r="C2191" s="15" t="s">
        <v>51</v>
      </c>
      <c r="D2191" s="15" t="s">
        <v>84</v>
      </c>
      <c r="E2191" s="14" t="s">
        <v>846</v>
      </c>
      <c r="F2191" s="14">
        <v>200</v>
      </c>
      <c r="G2191" s="70">
        <f t="shared" ref="G2191:I2191" si="603">G2192</f>
        <v>0</v>
      </c>
      <c r="H2191" s="70">
        <f t="shared" si="603"/>
        <v>0</v>
      </c>
      <c r="I2191" s="70">
        <f t="shared" si="603"/>
        <v>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31.5" hidden="1" customHeight="1" x14ac:dyDescent="0.2">
      <c r="A2192" s="16" t="s">
        <v>35</v>
      </c>
      <c r="B2192" s="14">
        <v>793</v>
      </c>
      <c r="C2192" s="15" t="s">
        <v>51</v>
      </c>
      <c r="D2192" s="15" t="s">
        <v>84</v>
      </c>
      <c r="E2192" s="14" t="s">
        <v>846</v>
      </c>
      <c r="F2192" s="14">
        <v>240</v>
      </c>
      <c r="G2192" s="70"/>
      <c r="H2192" s="8"/>
      <c r="I2192" s="8"/>
      <c r="J2192" s="304"/>
      <c r="K2192" s="69"/>
      <c r="L2192" s="69"/>
      <c r="M2192" s="69"/>
      <c r="N2192" s="69"/>
      <c r="O2192" s="69"/>
      <c r="P2192" s="69"/>
      <c r="Q2192" s="69"/>
      <c r="R2192" s="69"/>
    </row>
    <row r="2193" spans="1:18" ht="24.75" hidden="1" customHeight="1" x14ac:dyDescent="0.2">
      <c r="A2193" s="16" t="s">
        <v>140</v>
      </c>
      <c r="B2193" s="14">
        <v>793</v>
      </c>
      <c r="C2193" s="15" t="s">
        <v>51</v>
      </c>
      <c r="D2193" s="15" t="s">
        <v>84</v>
      </c>
      <c r="E2193" s="14" t="s">
        <v>567</v>
      </c>
      <c r="F2193" s="14">
        <v>500</v>
      </c>
      <c r="G2193" s="70">
        <f>G2194</f>
        <v>0</v>
      </c>
      <c r="H2193" s="70">
        <f>H2194</f>
        <v>0</v>
      </c>
      <c r="I2193" s="70">
        <f>I2194</f>
        <v>0</v>
      </c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 ht="21.75" hidden="1" customHeight="1" x14ac:dyDescent="0.2">
      <c r="A2194" s="16" t="s">
        <v>152</v>
      </c>
      <c r="B2194" s="14">
        <v>793</v>
      </c>
      <c r="C2194" s="15" t="s">
        <v>51</v>
      </c>
      <c r="D2194" s="15" t="s">
        <v>84</v>
      </c>
      <c r="E2194" s="14" t="s">
        <v>567</v>
      </c>
      <c r="F2194" s="14">
        <v>520</v>
      </c>
      <c r="G2194" s="116"/>
      <c r="H2194" s="8"/>
      <c r="I2194" s="8"/>
      <c r="J2194" s="304"/>
      <c r="K2194" s="69"/>
      <c r="L2194" s="69"/>
      <c r="M2194" s="69"/>
      <c r="N2194" s="69"/>
      <c r="O2194" s="69"/>
      <c r="P2194" s="69"/>
      <c r="Q2194" s="69"/>
      <c r="R2194" s="69"/>
    </row>
    <row r="2195" spans="1:18" ht="21" hidden="1" customHeight="1" x14ac:dyDescent="0.2">
      <c r="A2195" s="16" t="s">
        <v>60</v>
      </c>
      <c r="B2195" s="14">
        <v>793</v>
      </c>
      <c r="C2195" s="15" t="s">
        <v>51</v>
      </c>
      <c r="D2195" s="15" t="s">
        <v>84</v>
      </c>
      <c r="E2195" s="14" t="s">
        <v>567</v>
      </c>
      <c r="F2195" s="14">
        <v>800</v>
      </c>
      <c r="G2195" s="116">
        <f>G2196</f>
        <v>0</v>
      </c>
      <c r="H2195" s="8"/>
      <c r="I2195" s="8"/>
      <c r="J2195" s="304"/>
      <c r="K2195" s="69"/>
      <c r="L2195" s="69"/>
      <c r="M2195" s="69"/>
      <c r="N2195" s="69"/>
      <c r="O2195" s="69"/>
      <c r="P2195" s="69"/>
      <c r="Q2195" s="69"/>
      <c r="R2195" s="69"/>
    </row>
    <row r="2196" spans="1:18" ht="20.25" hidden="1" customHeight="1" x14ac:dyDescent="0.2">
      <c r="A2196" s="16" t="s">
        <v>162</v>
      </c>
      <c r="B2196" s="14">
        <v>793</v>
      </c>
      <c r="C2196" s="15" t="s">
        <v>51</v>
      </c>
      <c r="D2196" s="15" t="s">
        <v>84</v>
      </c>
      <c r="E2196" s="14" t="s">
        <v>567</v>
      </c>
      <c r="F2196" s="14">
        <v>870</v>
      </c>
      <c r="G2196" s="116">
        <f>50000-50000</f>
        <v>0</v>
      </c>
      <c r="H2196" s="8"/>
      <c r="I2196" s="8"/>
      <c r="J2196" s="304"/>
      <c r="K2196" s="69"/>
      <c r="L2196" s="69"/>
      <c r="M2196" s="69"/>
      <c r="N2196" s="69"/>
      <c r="O2196" s="69"/>
      <c r="P2196" s="69"/>
      <c r="Q2196" s="69"/>
      <c r="R2196" s="69"/>
    </row>
    <row r="2197" spans="1:18" ht="65.25" hidden="1" customHeight="1" x14ac:dyDescent="0.2">
      <c r="A2197" s="16" t="s">
        <v>530</v>
      </c>
      <c r="B2197" s="14">
        <v>793</v>
      </c>
      <c r="C2197" s="15" t="s">
        <v>51</v>
      </c>
      <c r="D2197" s="15" t="s">
        <v>84</v>
      </c>
      <c r="E2197" s="14" t="s">
        <v>401</v>
      </c>
      <c r="F2197" s="14"/>
      <c r="G2197" s="70">
        <f>G2198</f>
        <v>0</v>
      </c>
      <c r="H2197" s="70">
        <f t="shared" ref="H2197:I2197" si="604">H2198</f>
        <v>0</v>
      </c>
      <c r="I2197" s="70">
        <f t="shared" si="604"/>
        <v>0</v>
      </c>
      <c r="J2197" s="158"/>
      <c r="K2197" s="69"/>
      <c r="L2197" s="69"/>
      <c r="M2197" s="69"/>
      <c r="N2197" s="69"/>
      <c r="O2197" s="69"/>
      <c r="P2197" s="69"/>
      <c r="Q2197" s="69"/>
      <c r="R2197" s="69"/>
    </row>
    <row r="2198" spans="1:18" ht="20.25" hidden="1" customHeight="1" x14ac:dyDescent="0.2">
      <c r="A2198" s="16" t="s">
        <v>60</v>
      </c>
      <c r="B2198" s="14">
        <v>793</v>
      </c>
      <c r="C2198" s="15" t="s">
        <v>51</v>
      </c>
      <c r="D2198" s="15" t="s">
        <v>84</v>
      </c>
      <c r="E2198" s="14" t="s">
        <v>401</v>
      </c>
      <c r="F2198" s="14">
        <v>800</v>
      </c>
      <c r="G2198" s="70">
        <f>G2199</f>
        <v>0</v>
      </c>
      <c r="H2198" s="70">
        <f t="shared" ref="H2198:I2198" si="605">H2199</f>
        <v>0</v>
      </c>
      <c r="I2198" s="70">
        <f t="shared" si="605"/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ht="38.25" hidden="1" customHeight="1" x14ac:dyDescent="0.2">
      <c r="A2199" s="16" t="s">
        <v>310</v>
      </c>
      <c r="B2199" s="14">
        <v>793</v>
      </c>
      <c r="C2199" s="15" t="s">
        <v>51</v>
      </c>
      <c r="D2199" s="15" t="s">
        <v>84</v>
      </c>
      <c r="E2199" s="14" t="s">
        <v>401</v>
      </c>
      <c r="F2199" s="14">
        <v>810</v>
      </c>
      <c r="G2199" s="70"/>
      <c r="H2199" s="70">
        <v>0</v>
      </c>
      <c r="I2199" s="70">
        <v>0</v>
      </c>
      <c r="J2199" s="158"/>
      <c r="K2199" s="69"/>
      <c r="L2199" s="69"/>
      <c r="M2199" s="69"/>
      <c r="N2199" s="69"/>
      <c r="O2199" s="69"/>
      <c r="P2199" s="69"/>
      <c r="Q2199" s="69"/>
      <c r="R2199" s="69"/>
    </row>
    <row r="2200" spans="1:18" ht="53.25" customHeight="1" x14ac:dyDescent="0.2">
      <c r="A2200" s="16" t="s">
        <v>1032</v>
      </c>
      <c r="B2200" s="14">
        <v>793</v>
      </c>
      <c r="C2200" s="15" t="s">
        <v>51</v>
      </c>
      <c r="D2200" s="15" t="s">
        <v>84</v>
      </c>
      <c r="E2200" s="14" t="s">
        <v>240</v>
      </c>
      <c r="F2200" s="14"/>
      <c r="G2200" s="70">
        <f>G2201</f>
        <v>50000</v>
      </c>
      <c r="H2200" s="70">
        <f>H2201</f>
        <v>50000</v>
      </c>
      <c r="I2200" s="70">
        <f>I2201</f>
        <v>50000</v>
      </c>
      <c r="J2200" s="158"/>
      <c r="K2200" s="69"/>
      <c r="L2200" s="69"/>
      <c r="M2200" s="69"/>
      <c r="N2200" s="69"/>
      <c r="O2200" s="69"/>
      <c r="P2200" s="69"/>
      <c r="Q2200" s="69"/>
      <c r="R2200" s="69"/>
    </row>
    <row r="2201" spans="1:18" ht="39" customHeight="1" x14ac:dyDescent="0.2">
      <c r="A2201" s="16" t="s">
        <v>1407</v>
      </c>
      <c r="B2201" s="14">
        <v>793</v>
      </c>
      <c r="C2201" s="15" t="s">
        <v>51</v>
      </c>
      <c r="D2201" s="15" t="s">
        <v>84</v>
      </c>
      <c r="E2201" s="14" t="s">
        <v>241</v>
      </c>
      <c r="F2201" s="14"/>
      <c r="G2201" s="70">
        <f>G2202</f>
        <v>50000</v>
      </c>
      <c r="H2201" s="70">
        <f t="shared" ref="H2201:I2201" si="606">H2202</f>
        <v>50000</v>
      </c>
      <c r="I2201" s="70">
        <f t="shared" si="606"/>
        <v>50000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17.25" customHeight="1" x14ac:dyDescent="0.2">
      <c r="A2202" s="16" t="s">
        <v>297</v>
      </c>
      <c r="B2202" s="14">
        <v>793</v>
      </c>
      <c r="C2202" s="15" t="s">
        <v>51</v>
      </c>
      <c r="D2202" s="15" t="s">
        <v>84</v>
      </c>
      <c r="E2202" s="14" t="s">
        <v>241</v>
      </c>
      <c r="F2202" s="14">
        <v>200</v>
      </c>
      <c r="G2202" s="70">
        <f>G2203</f>
        <v>50000</v>
      </c>
      <c r="H2202" s="70">
        <f>H2203</f>
        <v>50000</v>
      </c>
      <c r="I2202" s="70">
        <f>I2203</f>
        <v>50000</v>
      </c>
      <c r="J2202" s="158"/>
      <c r="K2202" s="69"/>
      <c r="L2202" s="69"/>
      <c r="M2202" s="69"/>
      <c r="N2202" s="69"/>
      <c r="O2202" s="69"/>
      <c r="P2202" s="69"/>
      <c r="Q2202" s="69"/>
      <c r="R2202" s="69"/>
    </row>
    <row r="2203" spans="1:18" ht="27.75" customHeight="1" x14ac:dyDescent="0.2">
      <c r="A2203" s="16" t="s">
        <v>35</v>
      </c>
      <c r="B2203" s="14">
        <v>793</v>
      </c>
      <c r="C2203" s="15" t="s">
        <v>51</v>
      </c>
      <c r="D2203" s="15" t="s">
        <v>84</v>
      </c>
      <c r="E2203" s="14" t="s">
        <v>241</v>
      </c>
      <c r="F2203" s="14">
        <v>240</v>
      </c>
      <c r="G2203" s="70">
        <v>50000</v>
      </c>
      <c r="H2203" s="70">
        <v>50000</v>
      </c>
      <c r="I2203" s="70">
        <v>50000</v>
      </c>
      <c r="J2203" s="158"/>
      <c r="K2203" s="69"/>
      <c r="L2203" s="69"/>
      <c r="M2203" s="69"/>
      <c r="N2203" s="69"/>
      <c r="O2203" s="69"/>
      <c r="P2203" s="69"/>
      <c r="Q2203" s="69"/>
      <c r="R2203" s="69"/>
    </row>
    <row r="2204" spans="1:18" ht="15" hidden="1" customHeight="1" x14ac:dyDescent="0.2">
      <c r="A2204" s="54" t="s">
        <v>314</v>
      </c>
      <c r="B2204" s="45">
        <v>793</v>
      </c>
      <c r="C2204" s="7" t="s">
        <v>155</v>
      </c>
      <c r="D2204" s="7"/>
      <c r="E2204" s="7"/>
      <c r="F2204" s="7"/>
      <c r="G2204" s="38">
        <f>G2205</f>
        <v>0</v>
      </c>
      <c r="H2204" s="38">
        <f t="shared" ref="H2204:I2204" si="607">H2205</f>
        <v>0</v>
      </c>
      <c r="I2204" s="38">
        <f t="shared" si="607"/>
        <v>0</v>
      </c>
      <c r="J2204" s="300"/>
      <c r="K2204" s="69"/>
      <c r="L2204" s="69"/>
      <c r="M2204" s="69"/>
      <c r="N2204" s="69"/>
      <c r="O2204" s="69"/>
      <c r="P2204" s="69"/>
      <c r="Q2204" s="69"/>
      <c r="R2204" s="69"/>
    </row>
    <row r="2205" spans="1:18" s="22" customFormat="1" ht="17.25" hidden="1" customHeight="1" x14ac:dyDescent="0.2">
      <c r="A2205" s="16" t="s">
        <v>261</v>
      </c>
      <c r="B2205" s="14">
        <v>793</v>
      </c>
      <c r="C2205" s="15" t="s">
        <v>155</v>
      </c>
      <c r="D2205" s="15" t="s">
        <v>66</v>
      </c>
      <c r="E2205" s="15"/>
      <c r="F2205" s="15"/>
      <c r="G2205" s="70">
        <f>G2206+G2210</f>
        <v>0</v>
      </c>
      <c r="H2205" s="70">
        <f t="shared" ref="H2205:I2205" si="608">H2206+H2210</f>
        <v>0</v>
      </c>
      <c r="I2205" s="70">
        <f t="shared" si="608"/>
        <v>0</v>
      </c>
      <c r="J2205" s="158"/>
      <c r="K2205" s="61"/>
      <c r="L2205" s="61"/>
      <c r="M2205" s="61"/>
      <c r="N2205" s="61"/>
      <c r="O2205" s="61"/>
      <c r="P2205" s="61"/>
      <c r="Q2205" s="61"/>
      <c r="R2205" s="61"/>
    </row>
    <row r="2206" spans="1:18" s="22" customFormat="1" ht="53.25" hidden="1" customHeight="1" x14ac:dyDescent="0.2">
      <c r="A2206" s="16" t="s">
        <v>429</v>
      </c>
      <c r="B2206" s="14">
        <v>793</v>
      </c>
      <c r="C2206" s="15" t="s">
        <v>155</v>
      </c>
      <c r="D2206" s="15" t="s">
        <v>66</v>
      </c>
      <c r="E2206" s="15" t="s">
        <v>271</v>
      </c>
      <c r="F2206" s="36"/>
      <c r="G2206" s="70">
        <f t="shared" ref="G2206:I2208" si="609">G2207</f>
        <v>0</v>
      </c>
      <c r="H2206" s="70">
        <f t="shared" si="609"/>
        <v>0</v>
      </c>
      <c r="I2206" s="70">
        <f t="shared" si="609"/>
        <v>0</v>
      </c>
      <c r="J2206" s="158"/>
      <c r="K2206" s="61"/>
      <c r="L2206" s="61"/>
      <c r="M2206" s="61"/>
      <c r="N2206" s="61"/>
      <c r="O2206" s="61"/>
      <c r="P2206" s="61"/>
      <c r="Q2206" s="61"/>
      <c r="R2206" s="61"/>
    </row>
    <row r="2207" spans="1:18" s="46" customFormat="1" ht="17.25" hidden="1" customHeight="1" x14ac:dyDescent="0.2">
      <c r="A2207" s="16" t="s">
        <v>342</v>
      </c>
      <c r="B2207" s="14">
        <v>793</v>
      </c>
      <c r="C2207" s="15" t="s">
        <v>155</v>
      </c>
      <c r="D2207" s="15" t="s">
        <v>66</v>
      </c>
      <c r="E2207" s="15" t="s">
        <v>341</v>
      </c>
      <c r="F2207" s="15"/>
      <c r="G2207" s="70">
        <f t="shared" si="609"/>
        <v>0</v>
      </c>
      <c r="H2207" s="70">
        <f t="shared" si="609"/>
        <v>0</v>
      </c>
      <c r="I2207" s="70">
        <f t="shared" si="609"/>
        <v>0</v>
      </c>
      <c r="J2207" s="158"/>
      <c r="K2207" s="58"/>
      <c r="L2207" s="58"/>
      <c r="M2207" s="58"/>
      <c r="N2207" s="58"/>
      <c r="O2207" s="58"/>
      <c r="P2207" s="58"/>
      <c r="Q2207" s="58"/>
      <c r="R2207" s="58"/>
    </row>
    <row r="2208" spans="1:18" s="46" customFormat="1" ht="17.25" hidden="1" customHeight="1" x14ac:dyDescent="0.2">
      <c r="A2208" s="16" t="s">
        <v>297</v>
      </c>
      <c r="B2208" s="14">
        <v>793</v>
      </c>
      <c r="C2208" s="15" t="s">
        <v>155</v>
      </c>
      <c r="D2208" s="15" t="s">
        <v>66</v>
      </c>
      <c r="E2208" s="15" t="s">
        <v>341</v>
      </c>
      <c r="F2208" s="15" t="s">
        <v>34</v>
      </c>
      <c r="G2208" s="70">
        <f t="shared" si="609"/>
        <v>0</v>
      </c>
      <c r="H2208" s="70">
        <f t="shared" si="609"/>
        <v>0</v>
      </c>
      <c r="I2208" s="70">
        <f t="shared" si="609"/>
        <v>0</v>
      </c>
      <c r="J2208" s="158"/>
      <c r="K2208" s="58"/>
      <c r="L2208" s="58"/>
      <c r="M2208" s="58"/>
      <c r="N2208" s="58"/>
      <c r="O2208" s="58"/>
      <c r="P2208" s="58"/>
      <c r="Q2208" s="58"/>
      <c r="R2208" s="58"/>
    </row>
    <row r="2209" spans="1:18" s="46" customFormat="1" ht="31.5" hidden="1" customHeight="1" x14ac:dyDescent="0.2">
      <c r="A2209" s="16" t="s">
        <v>35</v>
      </c>
      <c r="B2209" s="14">
        <v>793</v>
      </c>
      <c r="C2209" s="15" t="s">
        <v>155</v>
      </c>
      <c r="D2209" s="15" t="s">
        <v>66</v>
      </c>
      <c r="E2209" s="15" t="s">
        <v>341</v>
      </c>
      <c r="F2209" s="15" t="s">
        <v>36</v>
      </c>
      <c r="G2209" s="70"/>
      <c r="H2209" s="70"/>
      <c r="I2209" s="70"/>
      <c r="J2209" s="158"/>
      <c r="K2209" s="58"/>
      <c r="L2209" s="58"/>
      <c r="M2209" s="58"/>
      <c r="N2209" s="58"/>
      <c r="O2209" s="58"/>
      <c r="P2209" s="58"/>
      <c r="Q2209" s="58"/>
      <c r="R2209" s="58"/>
    </row>
    <row r="2210" spans="1:18" ht="30.75" hidden="1" customHeight="1" x14ac:dyDescent="0.2">
      <c r="A2210" s="16" t="s">
        <v>416</v>
      </c>
      <c r="B2210" s="14">
        <v>793</v>
      </c>
      <c r="C2210" s="15" t="s">
        <v>155</v>
      </c>
      <c r="D2210" s="15" t="s">
        <v>66</v>
      </c>
      <c r="E2210" s="15" t="s">
        <v>243</v>
      </c>
      <c r="F2210" s="15"/>
      <c r="G2210" s="70">
        <f>G2211</f>
        <v>0</v>
      </c>
      <c r="H2210" s="70">
        <v>0</v>
      </c>
      <c r="I2210" s="70">
        <v>0</v>
      </c>
      <c r="J2210" s="158"/>
      <c r="K2210" s="69"/>
      <c r="L2210" s="69"/>
      <c r="M2210" s="69"/>
      <c r="N2210" s="69"/>
      <c r="O2210" s="69"/>
      <c r="P2210" s="69"/>
      <c r="Q2210" s="69"/>
      <c r="R2210" s="69"/>
    </row>
    <row r="2211" spans="1:18" ht="21.75" hidden="1" customHeight="1" x14ac:dyDescent="0.2">
      <c r="A2211" s="50" t="s">
        <v>449</v>
      </c>
      <c r="B2211" s="14">
        <v>793</v>
      </c>
      <c r="C2211" s="15" t="s">
        <v>155</v>
      </c>
      <c r="D2211" s="15" t="s">
        <v>66</v>
      </c>
      <c r="E2211" s="15" t="s">
        <v>453</v>
      </c>
      <c r="F2211" s="15"/>
      <c r="G2211" s="70">
        <f>G2212</f>
        <v>0</v>
      </c>
      <c r="H2211" s="70">
        <v>0</v>
      </c>
      <c r="I2211" s="70">
        <v>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ht="21" hidden="1" customHeight="1" x14ac:dyDescent="0.2">
      <c r="A2212" s="16" t="s">
        <v>140</v>
      </c>
      <c r="B2212" s="14">
        <v>793</v>
      </c>
      <c r="C2212" s="15" t="s">
        <v>155</v>
      </c>
      <c r="D2212" s="15" t="s">
        <v>66</v>
      </c>
      <c r="E2212" s="15" t="s">
        <v>453</v>
      </c>
      <c r="F2212" s="15" t="s">
        <v>141</v>
      </c>
      <c r="G2212" s="70">
        <f>G2213</f>
        <v>0</v>
      </c>
      <c r="H2212" s="70">
        <v>0</v>
      </c>
      <c r="I2212" s="70">
        <v>0</v>
      </c>
      <c r="J2212" s="158"/>
      <c r="K2212" s="69"/>
      <c r="L2212" s="69"/>
      <c r="M2212" s="69"/>
      <c r="N2212" s="69"/>
      <c r="O2212" s="69"/>
      <c r="P2212" s="69"/>
      <c r="Q2212" s="69"/>
      <c r="R2212" s="69"/>
    </row>
    <row r="2213" spans="1:18" ht="1.5" customHeight="1" x14ac:dyDescent="0.2">
      <c r="A2213" s="16" t="s">
        <v>152</v>
      </c>
      <c r="B2213" s="14">
        <v>793</v>
      </c>
      <c r="C2213" s="15" t="s">
        <v>155</v>
      </c>
      <c r="D2213" s="15" t="s">
        <v>66</v>
      </c>
      <c r="E2213" s="15" t="s">
        <v>453</v>
      </c>
      <c r="F2213" s="15" t="s">
        <v>153</v>
      </c>
      <c r="G2213" s="70"/>
      <c r="H2213" s="70">
        <v>0</v>
      </c>
      <c r="I2213" s="70">
        <v>0</v>
      </c>
      <c r="J2213" s="158"/>
      <c r="K2213" s="69"/>
      <c r="L2213" s="69"/>
      <c r="M2213" s="69"/>
      <c r="N2213" s="69"/>
      <c r="O2213" s="69"/>
      <c r="P2213" s="69"/>
      <c r="Q2213" s="69"/>
      <c r="R2213" s="69"/>
    </row>
    <row r="2214" spans="1:18" ht="51.75" hidden="1" customHeight="1" x14ac:dyDescent="0.2">
      <c r="A2214" s="16" t="s">
        <v>1040</v>
      </c>
      <c r="B2214" s="14">
        <v>793</v>
      </c>
      <c r="C2214" s="15" t="s">
        <v>51</v>
      </c>
      <c r="D2214" s="15" t="s">
        <v>84</v>
      </c>
      <c r="E2214" s="14" t="s">
        <v>743</v>
      </c>
      <c r="F2214" s="14"/>
      <c r="G2214" s="70">
        <f>G2215</f>
        <v>0</v>
      </c>
      <c r="H2214" s="70">
        <f>H2215</f>
        <v>0</v>
      </c>
      <c r="I2214" s="70">
        <f>I2215</f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ht="39" hidden="1" customHeight="1" x14ac:dyDescent="0.2">
      <c r="A2215" s="16" t="s">
        <v>745</v>
      </c>
      <c r="B2215" s="14">
        <v>793</v>
      </c>
      <c r="C2215" s="15" t="s">
        <v>51</v>
      </c>
      <c r="D2215" s="15" t="s">
        <v>84</v>
      </c>
      <c r="E2215" s="14" t="s">
        <v>744</v>
      </c>
      <c r="F2215" s="14"/>
      <c r="G2215" s="70">
        <f>G2216</f>
        <v>0</v>
      </c>
      <c r="H2215" s="70">
        <f t="shared" ref="H2215:I2215" si="610">H2216</f>
        <v>0</v>
      </c>
      <c r="I2215" s="70">
        <f t="shared" si="610"/>
        <v>0</v>
      </c>
      <c r="J2215" s="158"/>
      <c r="K2215" s="69"/>
      <c r="L2215" s="69"/>
      <c r="M2215" s="69"/>
      <c r="N2215" s="69"/>
      <c r="O2215" s="69"/>
      <c r="P2215" s="69"/>
      <c r="Q2215" s="69"/>
      <c r="R2215" s="69"/>
    </row>
    <row r="2216" spans="1:18" ht="17.25" hidden="1" customHeight="1" x14ac:dyDescent="0.2">
      <c r="A2216" s="16" t="s">
        <v>297</v>
      </c>
      <c r="B2216" s="14">
        <v>793</v>
      </c>
      <c r="C2216" s="15" t="s">
        <v>51</v>
      </c>
      <c r="D2216" s="15" t="s">
        <v>84</v>
      </c>
      <c r="E2216" s="14" t="s">
        <v>744</v>
      </c>
      <c r="F2216" s="14">
        <v>200</v>
      </c>
      <c r="G2216" s="70">
        <f>G2217</f>
        <v>0</v>
      </c>
      <c r="H2216" s="70">
        <f>H2217</f>
        <v>0</v>
      </c>
      <c r="I2216" s="70">
        <f>I2217</f>
        <v>0</v>
      </c>
      <c r="J2216" s="158"/>
      <c r="K2216" s="69"/>
      <c r="L2216" s="69"/>
      <c r="M2216" s="69"/>
      <c r="N2216" s="69"/>
      <c r="O2216" s="69"/>
      <c r="P2216" s="69"/>
      <c r="Q2216" s="69"/>
      <c r="R2216" s="69"/>
    </row>
    <row r="2217" spans="1:18" ht="27.75" hidden="1" customHeight="1" x14ac:dyDescent="0.2">
      <c r="A2217" s="16" t="s">
        <v>35</v>
      </c>
      <c r="B2217" s="14">
        <v>793</v>
      </c>
      <c r="C2217" s="15" t="s">
        <v>51</v>
      </c>
      <c r="D2217" s="15" t="s">
        <v>84</v>
      </c>
      <c r="E2217" s="14" t="s">
        <v>744</v>
      </c>
      <c r="F2217" s="14">
        <v>240</v>
      </c>
      <c r="G2217" s="70"/>
      <c r="H2217" s="70"/>
      <c r="I2217" s="70"/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s="28" customFormat="1" ht="24.75" hidden="1" customHeight="1" x14ac:dyDescent="0.2">
      <c r="A2218" s="37" t="s">
        <v>151</v>
      </c>
      <c r="B2218" s="14">
        <v>793</v>
      </c>
      <c r="C2218" s="15" t="s">
        <v>51</v>
      </c>
      <c r="D2218" s="15" t="s">
        <v>84</v>
      </c>
      <c r="E2218" s="15" t="s">
        <v>216</v>
      </c>
      <c r="F2218" s="39"/>
      <c r="G2218" s="70">
        <f t="shared" ref="G2218:I2222" si="611">G2219</f>
        <v>0</v>
      </c>
      <c r="H2218" s="70">
        <f t="shared" si="611"/>
        <v>0</v>
      </c>
      <c r="I2218" s="70">
        <f t="shared" si="611"/>
        <v>0</v>
      </c>
      <c r="J2218" s="158"/>
      <c r="K2218" s="287"/>
      <c r="L2218" s="287"/>
      <c r="M2218" s="287"/>
      <c r="N2218" s="287"/>
      <c r="O2218" s="287"/>
      <c r="P2218" s="287"/>
      <c r="Q2218" s="287"/>
      <c r="R2218" s="287"/>
    </row>
    <row r="2219" spans="1:18" ht="25.5" hidden="1" x14ac:dyDescent="0.2">
      <c r="A2219" s="37" t="s">
        <v>151</v>
      </c>
      <c r="B2219" s="14">
        <v>793</v>
      </c>
      <c r="C2219" s="15" t="s">
        <v>51</v>
      </c>
      <c r="D2219" s="15" t="s">
        <v>84</v>
      </c>
      <c r="E2219" s="15" t="s">
        <v>254</v>
      </c>
      <c r="F2219" s="14"/>
      <c r="G2219" s="70">
        <f>G2222+G2220</f>
        <v>0</v>
      </c>
      <c r="H2219" s="70">
        <f>H2222</f>
        <v>0</v>
      </c>
      <c r="I2219" s="70">
        <f>I2222</f>
        <v>0</v>
      </c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t="17.25" hidden="1" customHeight="1" x14ac:dyDescent="0.2">
      <c r="A2220" s="16" t="s">
        <v>297</v>
      </c>
      <c r="B2220" s="14">
        <v>793</v>
      </c>
      <c r="C2220" s="15" t="s">
        <v>51</v>
      </c>
      <c r="D2220" s="15" t="s">
        <v>84</v>
      </c>
      <c r="E2220" s="14" t="s">
        <v>254</v>
      </c>
      <c r="F2220" s="14">
        <v>200</v>
      </c>
      <c r="G2220" s="70">
        <f>G2221</f>
        <v>0</v>
      </c>
      <c r="H2220" s="70">
        <f>H2221</f>
        <v>0</v>
      </c>
      <c r="I2220" s="70">
        <f>I2221</f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ht="27.75" hidden="1" customHeight="1" x14ac:dyDescent="0.2">
      <c r="A2221" s="16" t="s">
        <v>35</v>
      </c>
      <c r="B2221" s="14">
        <v>793</v>
      </c>
      <c r="C2221" s="15" t="s">
        <v>51</v>
      </c>
      <c r="D2221" s="15" t="s">
        <v>84</v>
      </c>
      <c r="E2221" s="14" t="s">
        <v>254</v>
      </c>
      <c r="F2221" s="14">
        <v>240</v>
      </c>
      <c r="G2221" s="70"/>
      <c r="H2221" s="70"/>
      <c r="I2221" s="70"/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hidden="1" x14ac:dyDescent="0.2">
      <c r="A2222" s="16" t="s">
        <v>140</v>
      </c>
      <c r="B2222" s="14">
        <v>793</v>
      </c>
      <c r="C2222" s="15" t="s">
        <v>51</v>
      </c>
      <c r="D2222" s="15" t="s">
        <v>84</v>
      </c>
      <c r="E2222" s="15" t="s">
        <v>254</v>
      </c>
      <c r="F2222" s="15" t="s">
        <v>141</v>
      </c>
      <c r="G2222" s="70">
        <f t="shared" si="611"/>
        <v>0</v>
      </c>
      <c r="H2222" s="70">
        <f t="shared" si="611"/>
        <v>0</v>
      </c>
      <c r="I2222" s="70">
        <f t="shared" si="611"/>
        <v>0</v>
      </c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idden="1" x14ac:dyDescent="0.2">
      <c r="A2223" s="16" t="s">
        <v>160</v>
      </c>
      <c r="B2223" s="14">
        <v>793</v>
      </c>
      <c r="C2223" s="15" t="s">
        <v>51</v>
      </c>
      <c r="D2223" s="15" t="s">
        <v>84</v>
      </c>
      <c r="E2223" s="15" t="s">
        <v>254</v>
      </c>
      <c r="F2223" s="15" t="s">
        <v>161</v>
      </c>
      <c r="G2223" s="70"/>
      <c r="H2223" s="70"/>
      <c r="I2223" s="70"/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51.75" hidden="1" customHeight="1" x14ac:dyDescent="0.2">
      <c r="A2224" s="16"/>
      <c r="B2224" s="14"/>
      <c r="C2224" s="15"/>
      <c r="D2224" s="15"/>
      <c r="E2224" s="14"/>
      <c r="F2224" s="14"/>
      <c r="G2224" s="70"/>
      <c r="H2224" s="70"/>
      <c r="I2224" s="70"/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t="39" hidden="1" customHeight="1" x14ac:dyDescent="0.2">
      <c r="A2225" s="16"/>
      <c r="B2225" s="14"/>
      <c r="C2225" s="15"/>
      <c r="D2225" s="15"/>
      <c r="E2225" s="14"/>
      <c r="F2225" s="14"/>
      <c r="G2225" s="70"/>
      <c r="H2225" s="70"/>
      <c r="I2225" s="70"/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ht="17.25" hidden="1" customHeight="1" x14ac:dyDescent="0.2">
      <c r="A2226" s="16"/>
      <c r="B2226" s="14"/>
      <c r="C2226" s="15"/>
      <c r="D2226" s="15"/>
      <c r="E2226" s="14"/>
      <c r="F2226" s="14"/>
      <c r="G2226" s="70"/>
      <c r="H2226" s="70"/>
      <c r="I2226" s="70"/>
      <c r="J2226" s="158"/>
      <c r="K2226" s="69"/>
      <c r="L2226" s="69"/>
      <c r="M2226" s="69"/>
      <c r="N2226" s="69"/>
      <c r="O2226" s="69"/>
      <c r="P2226" s="69"/>
      <c r="Q2226" s="69"/>
      <c r="R2226" s="69"/>
    </row>
    <row r="2227" spans="1:18" ht="27.75" hidden="1" customHeight="1" x14ac:dyDescent="0.2">
      <c r="A2227" s="16"/>
      <c r="B2227" s="14"/>
      <c r="C2227" s="15"/>
      <c r="D2227" s="15"/>
      <c r="E2227" s="14"/>
      <c r="F2227" s="14"/>
      <c r="G2227" s="70"/>
      <c r="H2227" s="70"/>
      <c r="I2227" s="70"/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52.15" customHeight="1" x14ac:dyDescent="0.2">
      <c r="A2228" s="16" t="s">
        <v>1613</v>
      </c>
      <c r="B2228" s="14">
        <v>793</v>
      </c>
      <c r="C2228" s="15" t="s">
        <v>51</v>
      </c>
      <c r="D2228" s="15" t="s">
        <v>84</v>
      </c>
      <c r="E2228" s="14" t="s">
        <v>1612</v>
      </c>
      <c r="F2228" s="14"/>
      <c r="G2228" s="70">
        <f>G2229</f>
        <v>1000000</v>
      </c>
      <c r="H2228" s="70"/>
      <c r="I2228" s="70"/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ht="27.75" customHeight="1" x14ac:dyDescent="0.2">
      <c r="A2229" s="16" t="s">
        <v>33</v>
      </c>
      <c r="B2229" s="14">
        <v>793</v>
      </c>
      <c r="C2229" s="15" t="s">
        <v>51</v>
      </c>
      <c r="D2229" s="15" t="s">
        <v>84</v>
      </c>
      <c r="E2229" s="14" t="s">
        <v>1612</v>
      </c>
      <c r="F2229" s="14">
        <v>200</v>
      </c>
      <c r="G2229" s="70">
        <f>G2230</f>
        <v>1000000</v>
      </c>
      <c r="H2229" s="70"/>
      <c r="I2229" s="70"/>
      <c r="J2229" s="158"/>
      <c r="K2229" s="69"/>
      <c r="L2229" s="69"/>
      <c r="M2229" s="69"/>
      <c r="N2229" s="69"/>
      <c r="O2229" s="69"/>
      <c r="P2229" s="69"/>
      <c r="Q2229" s="69"/>
      <c r="R2229" s="69"/>
    </row>
    <row r="2230" spans="1:18" ht="27.75" customHeight="1" x14ac:dyDescent="0.2">
      <c r="A2230" s="16" t="s">
        <v>35</v>
      </c>
      <c r="B2230" s="14">
        <v>793</v>
      </c>
      <c r="C2230" s="15" t="s">
        <v>51</v>
      </c>
      <c r="D2230" s="15" t="s">
        <v>84</v>
      </c>
      <c r="E2230" s="14" t="s">
        <v>1612</v>
      </c>
      <c r="F2230" s="14">
        <v>240</v>
      </c>
      <c r="G2230" s="70">
        <v>1000000</v>
      </c>
      <c r="H2230" s="70"/>
      <c r="I2230" s="70"/>
      <c r="J2230" s="158"/>
      <c r="K2230" s="69"/>
      <c r="L2230" s="69"/>
      <c r="M2230" s="69"/>
      <c r="N2230" s="69"/>
      <c r="O2230" s="69"/>
      <c r="P2230" s="69"/>
      <c r="Q2230" s="69"/>
      <c r="R2230" s="69"/>
    </row>
    <row r="2231" spans="1:18" ht="17.45" customHeight="1" x14ac:dyDescent="0.2">
      <c r="A2231" s="54" t="s">
        <v>314</v>
      </c>
      <c r="B2231" s="19">
        <v>793</v>
      </c>
      <c r="C2231" s="7" t="s">
        <v>155</v>
      </c>
      <c r="D2231" s="7"/>
      <c r="E2231" s="7"/>
      <c r="F2231" s="7"/>
      <c r="G2231" s="38">
        <f>G2506+G3172+G3195+G2232+G2319+G2710</f>
        <v>1078274908.8299999</v>
      </c>
      <c r="H2231" s="38">
        <f>H2506+H3172+H3195+H2232+H2319+H2710</f>
        <v>28645864.140000001</v>
      </c>
      <c r="I2231" s="38">
        <f>I2506+I3172+I3195+I2232+I2319+I2710</f>
        <v>29159164.140000001</v>
      </c>
      <c r="J2231" s="300">
        <f>G2243+G2246+G2255+G2271+G2284+G2289+G2292+G2296+G2323+G2353+G2357+G2360+G2366+G2408+G2411+G2525+G2528+G2533+G2536+G2661+G2644+G2752</f>
        <v>20343383.649999999</v>
      </c>
      <c r="K2231" s="69"/>
      <c r="L2231" s="69"/>
      <c r="M2231" s="69"/>
      <c r="N2231" s="69"/>
      <c r="O2231" s="69"/>
      <c r="P2231" s="220"/>
      <c r="Q2231" s="220"/>
      <c r="R2231" s="69"/>
    </row>
    <row r="2232" spans="1:18" ht="17.45" customHeight="1" x14ac:dyDescent="0.2">
      <c r="A2232" s="55" t="s">
        <v>156</v>
      </c>
      <c r="B2232" s="49">
        <v>793</v>
      </c>
      <c r="C2232" s="10" t="s">
        <v>155</v>
      </c>
      <c r="D2232" s="10" t="s">
        <v>16</v>
      </c>
      <c r="E2232" s="7"/>
      <c r="F2232" s="7"/>
      <c r="G2232" s="27">
        <f>G2233+G2262+G2303+G2316</f>
        <v>18289214.739999998</v>
      </c>
      <c r="H2232" s="27">
        <f>H2233+H2262+H2303+H2316</f>
        <v>4550000</v>
      </c>
      <c r="I2232" s="27">
        <f>I2233+I2262+I2303+I2316</f>
        <v>4550000</v>
      </c>
      <c r="J2232" s="221">
        <f>J2231-G2231</f>
        <v>-1057931525.1799999</v>
      </c>
      <c r="K2232" s="221"/>
      <c r="L2232" s="221"/>
      <c r="M2232" s="221"/>
      <c r="N2232" s="221"/>
      <c r="O2232" s="221"/>
      <c r="P2232" s="69"/>
      <c r="Q2232" s="69"/>
      <c r="R2232" s="69"/>
    </row>
    <row r="2233" spans="1:18" ht="53.25" customHeight="1" x14ac:dyDescent="0.2">
      <c r="A2233" s="16" t="s">
        <v>1038</v>
      </c>
      <c r="B2233" s="49">
        <v>793</v>
      </c>
      <c r="C2233" s="15" t="s">
        <v>155</v>
      </c>
      <c r="D2233" s="15" t="s">
        <v>16</v>
      </c>
      <c r="E2233" s="15" t="s">
        <v>271</v>
      </c>
      <c r="F2233" s="15"/>
      <c r="G2233" s="70">
        <f>G2236+G2240+G2243+G2249+G2244+G2253+G2256+G2259</f>
        <v>2679428.65</v>
      </c>
      <c r="H2233" s="70">
        <f>H2236+H2240+H2243+H2249+H2244</f>
        <v>2500000</v>
      </c>
      <c r="I2233" s="70">
        <f>I2236+I2240+I2243+I2249+I2244</f>
        <v>2500000</v>
      </c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20.25" hidden="1" customHeight="1" x14ac:dyDescent="0.2">
      <c r="A2234" s="16" t="s">
        <v>81</v>
      </c>
      <c r="B2234" s="49">
        <v>793</v>
      </c>
      <c r="C2234" s="15" t="s">
        <v>155</v>
      </c>
      <c r="D2234" s="15" t="s">
        <v>16</v>
      </c>
      <c r="E2234" s="15" t="s">
        <v>80</v>
      </c>
      <c r="F2234" s="15"/>
      <c r="G2234" s="70">
        <f t="shared" ref="G2234:I2235" si="612">G2235</f>
        <v>0</v>
      </c>
      <c r="H2234" s="70">
        <f t="shared" si="612"/>
        <v>0</v>
      </c>
      <c r="I2234" s="70">
        <f t="shared" si="612"/>
        <v>0</v>
      </c>
      <c r="J2234" s="158"/>
      <c r="K2234" s="165"/>
      <c r="L2234" s="165"/>
      <c r="M2234" s="165"/>
      <c r="N2234" s="165"/>
      <c r="O2234" s="165"/>
      <c r="P2234" s="165"/>
      <c r="Q2234" s="165"/>
      <c r="R2234" s="165"/>
    </row>
    <row r="2235" spans="1:18" ht="30.75" hidden="1" customHeight="1" x14ac:dyDescent="0.2">
      <c r="A2235" s="16" t="s">
        <v>33</v>
      </c>
      <c r="B2235" s="49">
        <v>793</v>
      </c>
      <c r="C2235" s="15" t="s">
        <v>155</v>
      </c>
      <c r="D2235" s="15" t="s">
        <v>16</v>
      </c>
      <c r="E2235" s="15" t="s">
        <v>80</v>
      </c>
      <c r="F2235" s="15" t="s">
        <v>34</v>
      </c>
      <c r="G2235" s="70">
        <f t="shared" si="612"/>
        <v>0</v>
      </c>
      <c r="H2235" s="70">
        <f t="shared" si="612"/>
        <v>0</v>
      </c>
      <c r="I2235" s="70">
        <f t="shared" si="612"/>
        <v>0</v>
      </c>
      <c r="J2235" s="158"/>
      <c r="K2235" s="69"/>
      <c r="L2235" s="69"/>
      <c r="M2235" s="69"/>
      <c r="N2235" s="69"/>
      <c r="O2235" s="69"/>
      <c r="P2235" s="69"/>
      <c r="Q2235" s="69"/>
      <c r="R2235" s="69"/>
    </row>
    <row r="2236" spans="1:18" s="18" customFormat="1" ht="34.5" hidden="1" customHeight="1" x14ac:dyDescent="0.2">
      <c r="A2236" s="16" t="s">
        <v>35</v>
      </c>
      <c r="B2236" s="49">
        <v>793</v>
      </c>
      <c r="C2236" s="15" t="s">
        <v>155</v>
      </c>
      <c r="D2236" s="15" t="s">
        <v>16</v>
      </c>
      <c r="E2236" s="15" t="s">
        <v>80</v>
      </c>
      <c r="F2236" s="15" t="s">
        <v>36</v>
      </c>
      <c r="G2236" s="70"/>
      <c r="H2236" s="70"/>
      <c r="I2236" s="70"/>
      <c r="J2236" s="158"/>
      <c r="K2236" s="165"/>
      <c r="L2236" s="165"/>
      <c r="M2236" s="165"/>
      <c r="N2236" s="165"/>
      <c r="O2236" s="165"/>
      <c r="P2236" s="165"/>
      <c r="Q2236" s="165"/>
      <c r="R2236" s="165"/>
    </row>
    <row r="2237" spans="1:18" s="3" customFormat="1" ht="52.5" hidden="1" customHeight="1" x14ac:dyDescent="0.2">
      <c r="A2237" s="16"/>
      <c r="B2237" s="49"/>
      <c r="C2237" s="15"/>
      <c r="D2237" s="15"/>
      <c r="E2237" s="15"/>
      <c r="F2237" s="15"/>
      <c r="G2237" s="70"/>
      <c r="H2237" s="70"/>
      <c r="I2237" s="70"/>
      <c r="J2237" s="158"/>
      <c r="K2237" s="62"/>
      <c r="L2237" s="62"/>
      <c r="M2237" s="62"/>
      <c r="N2237" s="62"/>
      <c r="O2237" s="62"/>
      <c r="P2237" s="62"/>
      <c r="Q2237" s="62"/>
      <c r="R2237" s="62"/>
    </row>
    <row r="2238" spans="1:18" s="18" customFormat="1" ht="63" hidden="1" customHeight="1" x14ac:dyDescent="0.2">
      <c r="A2238" s="16" t="s">
        <v>77</v>
      </c>
      <c r="B2238" s="49">
        <v>793</v>
      </c>
      <c r="C2238" s="15" t="s">
        <v>155</v>
      </c>
      <c r="D2238" s="15" t="s">
        <v>16</v>
      </c>
      <c r="E2238" s="15" t="s">
        <v>76</v>
      </c>
      <c r="F2238" s="15"/>
      <c r="G2238" s="70">
        <f t="shared" ref="G2238:I2239" si="613">G2239</f>
        <v>0</v>
      </c>
      <c r="H2238" s="70">
        <f t="shared" si="613"/>
        <v>0</v>
      </c>
      <c r="I2238" s="70">
        <f t="shared" si="613"/>
        <v>0</v>
      </c>
      <c r="J2238" s="158"/>
      <c r="K2238" s="165"/>
      <c r="L2238" s="165"/>
      <c r="M2238" s="165"/>
      <c r="N2238" s="165"/>
      <c r="O2238" s="165"/>
      <c r="P2238" s="165"/>
      <c r="Q2238" s="165"/>
      <c r="R2238" s="165"/>
    </row>
    <row r="2239" spans="1:18" ht="30.75" hidden="1" customHeight="1" x14ac:dyDescent="0.2">
      <c r="A2239" s="16" t="s">
        <v>33</v>
      </c>
      <c r="B2239" s="49">
        <v>793</v>
      </c>
      <c r="C2239" s="15" t="s">
        <v>155</v>
      </c>
      <c r="D2239" s="15" t="s">
        <v>16</v>
      </c>
      <c r="E2239" s="15" t="s">
        <v>76</v>
      </c>
      <c r="F2239" s="15" t="s">
        <v>34</v>
      </c>
      <c r="G2239" s="70">
        <f t="shared" si="613"/>
        <v>0</v>
      </c>
      <c r="H2239" s="70">
        <f t="shared" si="613"/>
        <v>0</v>
      </c>
      <c r="I2239" s="70">
        <f t="shared" si="613"/>
        <v>0</v>
      </c>
      <c r="J2239" s="158"/>
      <c r="K2239" s="69"/>
      <c r="L2239" s="69"/>
      <c r="M2239" s="69"/>
      <c r="N2239" s="69"/>
      <c r="O2239" s="69"/>
      <c r="P2239" s="69"/>
      <c r="Q2239" s="69"/>
      <c r="R2239" s="69"/>
    </row>
    <row r="2240" spans="1:18" s="18" customFormat="1" ht="34.5" hidden="1" customHeight="1" x14ac:dyDescent="0.2">
      <c r="A2240" s="16" t="s">
        <v>35</v>
      </c>
      <c r="B2240" s="49">
        <v>793</v>
      </c>
      <c r="C2240" s="15" t="s">
        <v>155</v>
      </c>
      <c r="D2240" s="15" t="s">
        <v>16</v>
      </c>
      <c r="E2240" s="15" t="s">
        <v>76</v>
      </c>
      <c r="F2240" s="15" t="s">
        <v>36</v>
      </c>
      <c r="G2240" s="70"/>
      <c r="H2240" s="70"/>
      <c r="I2240" s="70"/>
      <c r="J2240" s="158"/>
      <c r="K2240" s="165"/>
      <c r="L2240" s="165"/>
      <c r="M2240" s="165"/>
      <c r="N2240" s="165"/>
      <c r="O2240" s="165"/>
      <c r="P2240" s="165"/>
      <c r="Q2240" s="165"/>
      <c r="R2240" s="165"/>
    </row>
    <row r="2241" spans="1:18" s="18" customFormat="1" ht="35.25" customHeight="1" x14ac:dyDescent="0.2">
      <c r="A2241" s="16" t="s">
        <v>858</v>
      </c>
      <c r="B2241" s="49">
        <v>793</v>
      </c>
      <c r="C2241" s="15" t="s">
        <v>155</v>
      </c>
      <c r="D2241" s="15" t="s">
        <v>16</v>
      </c>
      <c r="E2241" s="15" t="s">
        <v>78</v>
      </c>
      <c r="F2241" s="15"/>
      <c r="G2241" s="70">
        <f t="shared" ref="G2241:I2245" si="614">G2242</f>
        <v>2500000</v>
      </c>
      <c r="H2241" s="70">
        <f t="shared" si="614"/>
        <v>2000000</v>
      </c>
      <c r="I2241" s="70">
        <f t="shared" si="614"/>
        <v>2000000</v>
      </c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35.25" customHeight="1" x14ac:dyDescent="0.2">
      <c r="A2242" s="16" t="s">
        <v>33</v>
      </c>
      <c r="B2242" s="49">
        <v>793</v>
      </c>
      <c r="C2242" s="15" t="s">
        <v>155</v>
      </c>
      <c r="D2242" s="15" t="s">
        <v>16</v>
      </c>
      <c r="E2242" s="15" t="s">
        <v>78</v>
      </c>
      <c r="F2242" s="15" t="s">
        <v>34</v>
      </c>
      <c r="G2242" s="70">
        <f t="shared" si="614"/>
        <v>2500000</v>
      </c>
      <c r="H2242" s="70">
        <f t="shared" si="614"/>
        <v>2000000</v>
      </c>
      <c r="I2242" s="70">
        <f t="shared" si="614"/>
        <v>2000000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18" customFormat="1" ht="35.25" customHeight="1" x14ac:dyDescent="0.2">
      <c r="A2243" s="16" t="s">
        <v>35</v>
      </c>
      <c r="B2243" s="49">
        <v>793</v>
      </c>
      <c r="C2243" s="15" t="s">
        <v>155</v>
      </c>
      <c r="D2243" s="15" t="s">
        <v>16</v>
      </c>
      <c r="E2243" s="15" t="s">
        <v>78</v>
      </c>
      <c r="F2243" s="15" t="s">
        <v>36</v>
      </c>
      <c r="G2243" s="70">
        <v>2500000</v>
      </c>
      <c r="H2243" s="70">
        <v>2000000</v>
      </c>
      <c r="I2243" s="70">
        <v>2000000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s="18" customFormat="1" ht="35.25" customHeight="1" x14ac:dyDescent="0.2">
      <c r="A2244" s="16" t="s">
        <v>853</v>
      </c>
      <c r="B2244" s="49">
        <v>793</v>
      </c>
      <c r="C2244" s="15" t="s">
        <v>155</v>
      </c>
      <c r="D2244" s="15" t="s">
        <v>16</v>
      </c>
      <c r="E2244" s="15" t="s">
        <v>852</v>
      </c>
      <c r="F2244" s="15"/>
      <c r="G2244" s="70">
        <f t="shared" si="614"/>
        <v>131547.65000000002</v>
      </c>
      <c r="H2244" s="70">
        <f t="shared" si="614"/>
        <v>500000</v>
      </c>
      <c r="I2244" s="70">
        <f t="shared" si="614"/>
        <v>500000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ht="35.25" customHeight="1" x14ac:dyDescent="0.2">
      <c r="A2245" s="16" t="s">
        <v>33</v>
      </c>
      <c r="B2245" s="49">
        <v>793</v>
      </c>
      <c r="C2245" s="15" t="s">
        <v>155</v>
      </c>
      <c r="D2245" s="15" t="s">
        <v>16</v>
      </c>
      <c r="E2245" s="15" t="s">
        <v>852</v>
      </c>
      <c r="F2245" s="15" t="s">
        <v>34</v>
      </c>
      <c r="G2245" s="70">
        <f t="shared" si="614"/>
        <v>131547.65000000002</v>
      </c>
      <c r="H2245" s="70">
        <f t="shared" si="614"/>
        <v>500000</v>
      </c>
      <c r="I2245" s="70">
        <f t="shared" si="614"/>
        <v>500000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s="18" customFormat="1" ht="35.25" customHeight="1" x14ac:dyDescent="0.2">
      <c r="A2246" s="16" t="s">
        <v>35</v>
      </c>
      <c r="B2246" s="49">
        <v>793</v>
      </c>
      <c r="C2246" s="15" t="s">
        <v>155</v>
      </c>
      <c r="D2246" s="15" t="s">
        <v>16</v>
      </c>
      <c r="E2246" s="15" t="s">
        <v>852</v>
      </c>
      <c r="F2246" s="15" t="s">
        <v>36</v>
      </c>
      <c r="G2246" s="84">
        <f>500000+131547.65-500000</f>
        <v>131547.65000000002</v>
      </c>
      <c r="H2246" s="70">
        <v>500000</v>
      </c>
      <c r="I2246" s="70">
        <v>500000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s="18" customFormat="1" ht="20.25" hidden="1" customHeight="1" x14ac:dyDescent="0.2">
      <c r="A2247" s="16" t="s">
        <v>81</v>
      </c>
      <c r="B2247" s="49">
        <v>793</v>
      </c>
      <c r="C2247" s="15" t="s">
        <v>155</v>
      </c>
      <c r="D2247" s="15" t="s">
        <v>16</v>
      </c>
      <c r="E2247" s="15" t="s">
        <v>80</v>
      </c>
      <c r="F2247" s="15"/>
      <c r="G2247" s="84">
        <f t="shared" ref="G2247:I2254" si="615">G2248</f>
        <v>0</v>
      </c>
      <c r="H2247" s="70">
        <f t="shared" si="615"/>
        <v>0</v>
      </c>
      <c r="I2247" s="70">
        <f t="shared" si="615"/>
        <v>0</v>
      </c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ht="30.75" hidden="1" customHeight="1" x14ac:dyDescent="0.2">
      <c r="A2248" s="16" t="s">
        <v>33</v>
      </c>
      <c r="B2248" s="49">
        <v>793</v>
      </c>
      <c r="C2248" s="15" t="s">
        <v>155</v>
      </c>
      <c r="D2248" s="15" t="s">
        <v>16</v>
      </c>
      <c r="E2248" s="15" t="s">
        <v>80</v>
      </c>
      <c r="F2248" s="15" t="s">
        <v>34</v>
      </c>
      <c r="G2248" s="84">
        <f t="shared" si="615"/>
        <v>0</v>
      </c>
      <c r="H2248" s="70">
        <f t="shared" si="615"/>
        <v>0</v>
      </c>
      <c r="I2248" s="70">
        <f t="shared" si="615"/>
        <v>0</v>
      </c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s="18" customFormat="1" ht="34.5" hidden="1" customHeight="1" x14ac:dyDescent="0.2">
      <c r="A2249" s="16" t="s">
        <v>35</v>
      </c>
      <c r="B2249" s="49">
        <v>793</v>
      </c>
      <c r="C2249" s="15" t="s">
        <v>155</v>
      </c>
      <c r="D2249" s="15" t="s">
        <v>16</v>
      </c>
      <c r="E2249" s="15" t="s">
        <v>80</v>
      </c>
      <c r="F2249" s="15" t="s">
        <v>36</v>
      </c>
      <c r="G2249" s="84"/>
      <c r="H2249" s="70"/>
      <c r="I2249" s="70"/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s="18" customFormat="1" ht="39" hidden="1" customHeight="1" x14ac:dyDescent="0.2">
      <c r="A2250" s="16"/>
      <c r="B2250" s="49">
        <v>793</v>
      </c>
      <c r="C2250" s="15" t="s">
        <v>155</v>
      </c>
      <c r="D2250" s="15" t="s">
        <v>16</v>
      </c>
      <c r="E2250" s="15" t="s">
        <v>984</v>
      </c>
      <c r="F2250" s="15"/>
      <c r="G2250" s="84">
        <f t="shared" si="615"/>
        <v>0</v>
      </c>
      <c r="H2250" s="70">
        <f t="shared" si="615"/>
        <v>0</v>
      </c>
      <c r="I2250" s="70">
        <f t="shared" si="615"/>
        <v>0</v>
      </c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ht="30.75" hidden="1" customHeight="1" x14ac:dyDescent="0.2">
      <c r="A2251" s="16" t="s">
        <v>33</v>
      </c>
      <c r="B2251" s="49">
        <v>793</v>
      </c>
      <c r="C2251" s="15" t="s">
        <v>155</v>
      </c>
      <c r="D2251" s="15" t="s">
        <v>16</v>
      </c>
      <c r="E2251" s="15" t="s">
        <v>984</v>
      </c>
      <c r="F2251" s="15" t="s">
        <v>34</v>
      </c>
      <c r="G2251" s="84">
        <f t="shared" si="615"/>
        <v>0</v>
      </c>
      <c r="H2251" s="70">
        <f t="shared" si="615"/>
        <v>0</v>
      </c>
      <c r="I2251" s="70">
        <f t="shared" si="615"/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s="18" customFormat="1" ht="34.5" hidden="1" customHeight="1" x14ac:dyDescent="0.2">
      <c r="A2252" s="16" t="s">
        <v>35</v>
      </c>
      <c r="B2252" s="49">
        <v>793</v>
      </c>
      <c r="C2252" s="15" t="s">
        <v>155</v>
      </c>
      <c r="D2252" s="15" t="s">
        <v>16</v>
      </c>
      <c r="E2252" s="15" t="s">
        <v>984</v>
      </c>
      <c r="F2252" s="15" t="s">
        <v>36</v>
      </c>
      <c r="G2252" s="84"/>
      <c r="H2252" s="70"/>
      <c r="I2252" s="70"/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s="18" customFormat="1" ht="20.25" hidden="1" customHeight="1" x14ac:dyDescent="0.2">
      <c r="A2253" s="16" t="s">
        <v>1007</v>
      </c>
      <c r="B2253" s="49">
        <v>793</v>
      </c>
      <c r="C2253" s="15" t="s">
        <v>155</v>
      </c>
      <c r="D2253" s="15" t="s">
        <v>16</v>
      </c>
      <c r="E2253" s="15" t="s">
        <v>1006</v>
      </c>
      <c r="F2253" s="15"/>
      <c r="G2253" s="84">
        <f t="shared" si="615"/>
        <v>0</v>
      </c>
      <c r="H2253" s="70">
        <f t="shared" si="615"/>
        <v>0</v>
      </c>
      <c r="I2253" s="70">
        <f t="shared" si="615"/>
        <v>0</v>
      </c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ht="30.75" hidden="1" customHeight="1" x14ac:dyDescent="0.2">
      <c r="A2254" s="16" t="s">
        <v>33</v>
      </c>
      <c r="B2254" s="49">
        <v>793</v>
      </c>
      <c r="C2254" s="15" t="s">
        <v>155</v>
      </c>
      <c r="D2254" s="15" t="s">
        <v>16</v>
      </c>
      <c r="E2254" s="15" t="s">
        <v>1006</v>
      </c>
      <c r="F2254" s="15" t="s">
        <v>34</v>
      </c>
      <c r="G2254" s="84">
        <f t="shared" si="615"/>
        <v>0</v>
      </c>
      <c r="H2254" s="70">
        <f t="shared" si="615"/>
        <v>0</v>
      </c>
      <c r="I2254" s="70">
        <f t="shared" si="615"/>
        <v>0</v>
      </c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s="18" customFormat="1" ht="34.5" hidden="1" customHeight="1" x14ac:dyDescent="0.2">
      <c r="A2255" s="16" t="s">
        <v>35</v>
      </c>
      <c r="B2255" s="49">
        <v>793</v>
      </c>
      <c r="C2255" s="15" t="s">
        <v>155</v>
      </c>
      <c r="D2255" s="15" t="s">
        <v>16</v>
      </c>
      <c r="E2255" s="15" t="s">
        <v>1006</v>
      </c>
      <c r="F2255" s="15" t="s">
        <v>36</v>
      </c>
      <c r="G2255" s="84"/>
      <c r="H2255" s="70"/>
      <c r="I2255" s="70"/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s="18" customFormat="1" ht="35.25" hidden="1" customHeight="1" x14ac:dyDescent="0.2">
      <c r="A2256" s="16" t="s">
        <v>81</v>
      </c>
      <c r="B2256" s="49">
        <v>793</v>
      </c>
      <c r="C2256" s="15" t="s">
        <v>155</v>
      </c>
      <c r="D2256" s="15" t="s">
        <v>16</v>
      </c>
      <c r="E2256" s="15" t="s">
        <v>80</v>
      </c>
      <c r="F2256" s="15"/>
      <c r="G2256" s="84">
        <f t="shared" ref="G2256:I2257" si="616">G2257</f>
        <v>0</v>
      </c>
      <c r="H2256" s="70">
        <f t="shared" si="616"/>
        <v>0</v>
      </c>
      <c r="I2256" s="70">
        <f t="shared" si="616"/>
        <v>0</v>
      </c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18" ht="35.25" hidden="1" customHeight="1" x14ac:dyDescent="0.2">
      <c r="A2257" s="16" t="s">
        <v>33</v>
      </c>
      <c r="B2257" s="49">
        <v>793</v>
      </c>
      <c r="C2257" s="15" t="s">
        <v>155</v>
      </c>
      <c r="D2257" s="15" t="s">
        <v>16</v>
      </c>
      <c r="E2257" s="15" t="s">
        <v>80</v>
      </c>
      <c r="F2257" s="15" t="s">
        <v>34</v>
      </c>
      <c r="G2257" s="84">
        <f t="shared" si="616"/>
        <v>0</v>
      </c>
      <c r="H2257" s="70">
        <f t="shared" si="616"/>
        <v>0</v>
      </c>
      <c r="I2257" s="70">
        <f t="shared" si="616"/>
        <v>0</v>
      </c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s="18" customFormat="1" ht="35.25" hidden="1" customHeight="1" x14ac:dyDescent="0.2">
      <c r="A2258" s="16" t="s">
        <v>35</v>
      </c>
      <c r="B2258" s="49">
        <v>793</v>
      </c>
      <c r="C2258" s="15" t="s">
        <v>155</v>
      </c>
      <c r="D2258" s="15" t="s">
        <v>16</v>
      </c>
      <c r="E2258" s="15" t="s">
        <v>80</v>
      </c>
      <c r="F2258" s="15" t="s">
        <v>36</v>
      </c>
      <c r="G2258" s="84"/>
      <c r="H2258" s="70"/>
      <c r="I2258" s="70"/>
      <c r="J2258" s="158"/>
      <c r="K2258" s="165"/>
      <c r="L2258" s="165"/>
      <c r="M2258" s="165"/>
      <c r="N2258" s="165"/>
      <c r="O2258" s="165"/>
      <c r="P2258" s="165"/>
      <c r="Q2258" s="165"/>
      <c r="R2258" s="165"/>
    </row>
    <row r="2259" spans="1:18" s="18" customFormat="1" ht="21.75" customHeight="1" x14ac:dyDescent="0.2">
      <c r="A2259" s="16" t="s">
        <v>81</v>
      </c>
      <c r="B2259" s="49">
        <v>793</v>
      </c>
      <c r="C2259" s="15" t="s">
        <v>155</v>
      </c>
      <c r="D2259" s="15" t="s">
        <v>16</v>
      </c>
      <c r="E2259" s="15" t="s">
        <v>80</v>
      </c>
      <c r="F2259" s="15"/>
      <c r="G2259" s="84">
        <f t="shared" ref="G2259:I2260" si="617">G2260</f>
        <v>47881</v>
      </c>
      <c r="H2259" s="70">
        <f t="shared" si="617"/>
        <v>0</v>
      </c>
      <c r="I2259" s="70">
        <f t="shared" si="617"/>
        <v>0</v>
      </c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18" ht="35.25" customHeight="1" x14ac:dyDescent="0.2">
      <c r="A2260" s="16" t="s">
        <v>33</v>
      </c>
      <c r="B2260" s="49">
        <v>793</v>
      </c>
      <c r="C2260" s="15" t="s">
        <v>155</v>
      </c>
      <c r="D2260" s="15" t="s">
        <v>16</v>
      </c>
      <c r="E2260" s="15" t="s">
        <v>80</v>
      </c>
      <c r="F2260" s="15" t="s">
        <v>34</v>
      </c>
      <c r="G2260" s="84">
        <f t="shared" si="617"/>
        <v>47881</v>
      </c>
      <c r="H2260" s="70">
        <f t="shared" si="617"/>
        <v>0</v>
      </c>
      <c r="I2260" s="70">
        <f t="shared" si="617"/>
        <v>0</v>
      </c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5.25" customHeight="1" x14ac:dyDescent="0.2">
      <c r="A2261" s="16" t="s">
        <v>35</v>
      </c>
      <c r="B2261" s="49">
        <v>793</v>
      </c>
      <c r="C2261" s="15" t="s">
        <v>155</v>
      </c>
      <c r="D2261" s="15" t="s">
        <v>16</v>
      </c>
      <c r="E2261" s="15" t="s">
        <v>80</v>
      </c>
      <c r="F2261" s="15" t="s">
        <v>36</v>
      </c>
      <c r="G2261" s="84">
        <v>47881</v>
      </c>
      <c r="H2261" s="70"/>
      <c r="I2261" s="70"/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s="18" customFormat="1" ht="73.5" customHeight="1" x14ac:dyDescent="0.2">
      <c r="A2262" s="16" t="s">
        <v>1400</v>
      </c>
      <c r="B2262" s="49">
        <v>793</v>
      </c>
      <c r="C2262" s="10" t="s">
        <v>155</v>
      </c>
      <c r="D2262" s="10" t="s">
        <v>16</v>
      </c>
      <c r="E2262" s="15" t="s">
        <v>196</v>
      </c>
      <c r="F2262" s="15"/>
      <c r="G2262" s="84">
        <f>G2263+G2269+G2266+G2280+G2285+G2290+G2293+G2297+G2272+G2300+G2315+G2276+G2307+G2310</f>
        <v>15609516.09</v>
      </c>
      <c r="H2262" s="70">
        <f>H2263+H2269+H2266+H2280+H2285+H2290+H2297</f>
        <v>2050000</v>
      </c>
      <c r="I2262" s="70">
        <f>I2263+I2269+I2266+I2280+I2285+I2290+I2297</f>
        <v>2050000</v>
      </c>
      <c r="J2262" s="158"/>
      <c r="K2262" s="165"/>
      <c r="L2262" s="165"/>
      <c r="M2262" s="165"/>
      <c r="N2262" s="165"/>
      <c r="O2262" s="165"/>
      <c r="P2262" s="165"/>
      <c r="Q2262" s="219"/>
      <c r="R2262" s="165"/>
    </row>
    <row r="2263" spans="1:18" s="18" customFormat="1" ht="89.25" hidden="1" x14ac:dyDescent="0.2">
      <c r="A2263" s="16" t="s">
        <v>391</v>
      </c>
      <c r="B2263" s="49">
        <v>793</v>
      </c>
      <c r="C2263" s="10" t="s">
        <v>155</v>
      </c>
      <c r="D2263" s="10" t="s">
        <v>16</v>
      </c>
      <c r="E2263" s="15" t="s">
        <v>457</v>
      </c>
      <c r="F2263" s="15"/>
      <c r="G2263" s="84">
        <f>G2264</f>
        <v>0</v>
      </c>
      <c r="H2263" s="70">
        <f t="shared" ref="H2263:I2267" si="618">H2264</f>
        <v>0</v>
      </c>
      <c r="I2263" s="70">
        <f t="shared" si="618"/>
        <v>0</v>
      </c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23.25" hidden="1" customHeight="1" x14ac:dyDescent="0.2">
      <c r="A2264" s="16" t="s">
        <v>60</v>
      </c>
      <c r="B2264" s="49">
        <v>793</v>
      </c>
      <c r="C2264" s="10" t="s">
        <v>155</v>
      </c>
      <c r="D2264" s="10" t="s">
        <v>16</v>
      </c>
      <c r="E2264" s="15" t="s">
        <v>457</v>
      </c>
      <c r="F2264" s="15" t="s">
        <v>61</v>
      </c>
      <c r="G2264" s="84">
        <f>G2265</f>
        <v>0</v>
      </c>
      <c r="H2264" s="70">
        <f t="shared" si="618"/>
        <v>0</v>
      </c>
      <c r="I2264" s="70">
        <f t="shared" si="618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s="18" customFormat="1" ht="20.25" hidden="1" customHeight="1" x14ac:dyDescent="0.2">
      <c r="A2265" s="50" t="s">
        <v>129</v>
      </c>
      <c r="B2265" s="49">
        <v>793</v>
      </c>
      <c r="C2265" s="10" t="s">
        <v>155</v>
      </c>
      <c r="D2265" s="10" t="s">
        <v>16</v>
      </c>
      <c r="E2265" s="15" t="s">
        <v>457</v>
      </c>
      <c r="F2265" s="15" t="s">
        <v>63</v>
      </c>
      <c r="G2265" s="84"/>
      <c r="H2265" s="70"/>
      <c r="I2265" s="70"/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18" s="18" customFormat="1" ht="76.5" hidden="1" x14ac:dyDescent="0.2">
      <c r="A2266" s="16" t="s">
        <v>392</v>
      </c>
      <c r="B2266" s="49">
        <v>793</v>
      </c>
      <c r="C2266" s="10" t="s">
        <v>155</v>
      </c>
      <c r="D2266" s="10" t="s">
        <v>16</v>
      </c>
      <c r="E2266" s="15" t="s">
        <v>458</v>
      </c>
      <c r="F2266" s="15"/>
      <c r="G2266" s="84">
        <f>G2267</f>
        <v>0</v>
      </c>
      <c r="H2266" s="70">
        <f t="shared" si="618"/>
        <v>0</v>
      </c>
      <c r="I2266" s="70">
        <f t="shared" si="618"/>
        <v>0</v>
      </c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18" customFormat="1" ht="22.5" hidden="1" customHeight="1" x14ac:dyDescent="0.2">
      <c r="A2267" s="16" t="s">
        <v>60</v>
      </c>
      <c r="B2267" s="49">
        <v>793</v>
      </c>
      <c r="C2267" s="10" t="s">
        <v>155</v>
      </c>
      <c r="D2267" s="10" t="s">
        <v>16</v>
      </c>
      <c r="E2267" s="15" t="s">
        <v>458</v>
      </c>
      <c r="F2267" s="15" t="s">
        <v>61</v>
      </c>
      <c r="G2267" s="84">
        <f>G2268</f>
        <v>0</v>
      </c>
      <c r="H2267" s="70">
        <f t="shared" si="618"/>
        <v>0</v>
      </c>
      <c r="I2267" s="70">
        <f t="shared" si="618"/>
        <v>0</v>
      </c>
      <c r="J2267" s="158"/>
      <c r="K2267" s="165"/>
      <c r="L2267" s="165"/>
      <c r="M2267" s="165"/>
      <c r="N2267" s="165"/>
      <c r="O2267" s="165"/>
      <c r="P2267" s="165"/>
      <c r="Q2267" s="165"/>
      <c r="R2267" s="165"/>
    </row>
    <row r="2268" spans="1:18" s="18" customFormat="1" ht="17.25" hidden="1" customHeight="1" x14ac:dyDescent="0.2">
      <c r="A2268" s="50" t="s">
        <v>129</v>
      </c>
      <c r="B2268" s="49">
        <v>793</v>
      </c>
      <c r="C2268" s="10" t="s">
        <v>155</v>
      </c>
      <c r="D2268" s="10" t="s">
        <v>16</v>
      </c>
      <c r="E2268" s="15" t="s">
        <v>458</v>
      </c>
      <c r="F2268" s="15" t="s">
        <v>63</v>
      </c>
      <c r="G2268" s="84"/>
      <c r="H2268" s="70"/>
      <c r="I2268" s="70"/>
      <c r="J2268" s="158"/>
      <c r="K2268" s="165"/>
      <c r="L2268" s="165"/>
      <c r="M2268" s="165"/>
      <c r="N2268" s="165"/>
      <c r="O2268" s="165"/>
      <c r="P2268" s="165"/>
      <c r="Q2268" s="165"/>
      <c r="R2268" s="165"/>
    </row>
    <row r="2269" spans="1:18" s="46" customFormat="1" ht="48.75" customHeight="1" x14ac:dyDescent="0.2">
      <c r="A2269" s="16" t="s">
        <v>1071</v>
      </c>
      <c r="B2269" s="49">
        <v>793</v>
      </c>
      <c r="C2269" s="10" t="s">
        <v>155</v>
      </c>
      <c r="D2269" s="10" t="s">
        <v>16</v>
      </c>
      <c r="E2269" s="15" t="s">
        <v>339</v>
      </c>
      <c r="F2269" s="15"/>
      <c r="G2269" s="84">
        <f>G2270</f>
        <v>1859836</v>
      </c>
      <c r="H2269" s="70">
        <f t="shared" ref="G2269:I2270" si="619">H2270</f>
        <v>1050000</v>
      </c>
      <c r="I2269" s="70">
        <f t="shared" si="619"/>
        <v>1050000</v>
      </c>
      <c r="J2269" s="158"/>
      <c r="K2269" s="58"/>
      <c r="L2269" s="58"/>
      <c r="M2269" s="58"/>
      <c r="N2269" s="58"/>
      <c r="O2269" s="58"/>
      <c r="P2269" s="58"/>
      <c r="Q2269" s="58"/>
      <c r="R2269" s="58"/>
    </row>
    <row r="2270" spans="1:18" s="46" customFormat="1" ht="21" customHeight="1" x14ac:dyDescent="0.2">
      <c r="A2270" s="16" t="s">
        <v>297</v>
      </c>
      <c r="B2270" s="49">
        <v>793</v>
      </c>
      <c r="C2270" s="10" t="s">
        <v>155</v>
      </c>
      <c r="D2270" s="10" t="s">
        <v>16</v>
      </c>
      <c r="E2270" s="15" t="s">
        <v>339</v>
      </c>
      <c r="F2270" s="15" t="s">
        <v>34</v>
      </c>
      <c r="G2270" s="84">
        <f t="shared" si="619"/>
        <v>1859836</v>
      </c>
      <c r="H2270" s="70">
        <f t="shared" si="619"/>
        <v>1050000</v>
      </c>
      <c r="I2270" s="70">
        <f t="shared" si="619"/>
        <v>1050000</v>
      </c>
      <c r="J2270" s="158"/>
      <c r="K2270" s="58"/>
      <c r="L2270" s="58"/>
      <c r="M2270" s="58"/>
      <c r="N2270" s="58"/>
      <c r="O2270" s="58"/>
      <c r="P2270" s="58"/>
      <c r="Q2270" s="58"/>
      <c r="R2270" s="58"/>
    </row>
    <row r="2271" spans="1:18" s="46" customFormat="1" ht="28.5" customHeight="1" x14ac:dyDescent="0.2">
      <c r="A2271" s="16" t="s">
        <v>35</v>
      </c>
      <c r="B2271" s="49">
        <v>793</v>
      </c>
      <c r="C2271" s="10" t="s">
        <v>155</v>
      </c>
      <c r="D2271" s="10" t="s">
        <v>16</v>
      </c>
      <c r="E2271" s="15" t="s">
        <v>339</v>
      </c>
      <c r="F2271" s="15" t="s">
        <v>36</v>
      </c>
      <c r="G2271" s="84">
        <f>1873168-13332</f>
        <v>1859836</v>
      </c>
      <c r="H2271" s="70">
        <v>1050000</v>
      </c>
      <c r="I2271" s="70">
        <v>1050000</v>
      </c>
      <c r="J2271" s="158"/>
      <c r="K2271" s="58"/>
      <c r="L2271" s="58"/>
      <c r="M2271" s="58"/>
      <c r="N2271" s="58"/>
      <c r="O2271" s="58"/>
      <c r="P2271" s="58"/>
      <c r="Q2271" s="58"/>
      <c r="R2271" s="58"/>
    </row>
    <row r="2272" spans="1:18" s="18" customFormat="1" ht="39" hidden="1" customHeight="1" x14ac:dyDescent="0.2">
      <c r="A2272" s="80" t="s">
        <v>1271</v>
      </c>
      <c r="B2272" s="81">
        <v>793</v>
      </c>
      <c r="C2272" s="137" t="s">
        <v>155</v>
      </c>
      <c r="D2272" s="137" t="s">
        <v>16</v>
      </c>
      <c r="E2272" s="82" t="s">
        <v>1270</v>
      </c>
      <c r="F2272" s="82"/>
      <c r="G2272" s="84">
        <f>G2273</f>
        <v>0</v>
      </c>
      <c r="H2272" s="84">
        <f>H2273</f>
        <v>0</v>
      </c>
      <c r="I2272" s="84">
        <f>I2273</f>
        <v>0</v>
      </c>
      <c r="J2272" s="159"/>
      <c r="K2272" s="180"/>
      <c r="L2272" s="180"/>
      <c r="M2272" s="180"/>
      <c r="N2272" s="180"/>
      <c r="O2272" s="180"/>
      <c r="P2272" s="180"/>
      <c r="Q2272" s="180"/>
      <c r="R2272" s="180"/>
    </row>
    <row r="2273" spans="1:18" ht="30.75" hidden="1" customHeight="1" x14ac:dyDescent="0.2">
      <c r="A2273" s="80" t="s">
        <v>33</v>
      </c>
      <c r="B2273" s="81">
        <v>793</v>
      </c>
      <c r="C2273" s="137" t="s">
        <v>155</v>
      </c>
      <c r="D2273" s="137" t="s">
        <v>16</v>
      </c>
      <c r="E2273" s="82" t="s">
        <v>1270</v>
      </c>
      <c r="F2273" s="82" t="s">
        <v>34</v>
      </c>
      <c r="G2273" s="84">
        <f t="shared" ref="G2273:I2273" si="620">G2274</f>
        <v>0</v>
      </c>
      <c r="H2273" s="84">
        <f t="shared" si="620"/>
        <v>0</v>
      </c>
      <c r="I2273" s="84">
        <f t="shared" si="620"/>
        <v>0</v>
      </c>
      <c r="J2273" s="159"/>
    </row>
    <row r="2274" spans="1:18" s="18" customFormat="1" ht="34.5" hidden="1" customHeight="1" x14ac:dyDescent="0.2">
      <c r="A2274" s="80" t="s">
        <v>35</v>
      </c>
      <c r="B2274" s="81">
        <v>793</v>
      </c>
      <c r="C2274" s="137" t="s">
        <v>155</v>
      </c>
      <c r="D2274" s="137" t="s">
        <v>16</v>
      </c>
      <c r="E2274" s="82" t="s">
        <v>1270</v>
      </c>
      <c r="F2274" s="82" t="s">
        <v>36</v>
      </c>
      <c r="G2274" s="84"/>
      <c r="H2274" s="84"/>
      <c r="I2274" s="84"/>
      <c r="J2274" s="159"/>
      <c r="K2274" s="180"/>
      <c r="L2274" s="180"/>
      <c r="M2274" s="180"/>
      <c r="N2274" s="180"/>
      <c r="O2274" s="180"/>
      <c r="P2274" s="180"/>
      <c r="Q2274" s="180"/>
      <c r="R2274" s="180"/>
    </row>
    <row r="2275" spans="1:18" s="18" customFormat="1" ht="34.5" hidden="1" customHeight="1" x14ac:dyDescent="0.2">
      <c r="A2275" s="277"/>
      <c r="B2275" s="81"/>
      <c r="C2275" s="137"/>
      <c r="D2275" s="137"/>
      <c r="E2275" s="82"/>
      <c r="F2275" s="82"/>
      <c r="G2275" s="84"/>
      <c r="H2275" s="84"/>
      <c r="I2275" s="84"/>
      <c r="J2275" s="159"/>
      <c r="K2275" s="180"/>
      <c r="L2275" s="180"/>
      <c r="M2275" s="180"/>
      <c r="N2275" s="180"/>
      <c r="O2275" s="180"/>
      <c r="P2275" s="180"/>
      <c r="Q2275" s="180"/>
      <c r="R2275" s="180"/>
    </row>
    <row r="2276" spans="1:18" s="46" customFormat="1" ht="35.25" customHeight="1" x14ac:dyDescent="0.2">
      <c r="A2276" s="16" t="s">
        <v>1271</v>
      </c>
      <c r="B2276" s="49">
        <v>793</v>
      </c>
      <c r="C2276" s="10" t="s">
        <v>155</v>
      </c>
      <c r="D2276" s="10" t="s">
        <v>16</v>
      </c>
      <c r="E2276" s="15" t="s">
        <v>1270</v>
      </c>
      <c r="F2276" s="15"/>
      <c r="G2276" s="84">
        <f>G2277</f>
        <v>458500</v>
      </c>
      <c r="H2276" s="70">
        <f t="shared" ref="G2276:I2277" si="621">H2277</f>
        <v>0</v>
      </c>
      <c r="I2276" s="70">
        <f t="shared" si="621"/>
        <v>0</v>
      </c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46" customFormat="1" ht="21" customHeight="1" x14ac:dyDescent="0.2">
      <c r="A2277" s="16" t="s">
        <v>297</v>
      </c>
      <c r="B2277" s="49">
        <v>793</v>
      </c>
      <c r="C2277" s="10" t="s">
        <v>155</v>
      </c>
      <c r="D2277" s="10" t="s">
        <v>16</v>
      </c>
      <c r="E2277" s="15" t="s">
        <v>1270</v>
      </c>
      <c r="F2277" s="15" t="s">
        <v>34</v>
      </c>
      <c r="G2277" s="84">
        <f t="shared" si="621"/>
        <v>458500</v>
      </c>
      <c r="H2277" s="70">
        <f t="shared" si="621"/>
        <v>0</v>
      </c>
      <c r="I2277" s="70">
        <f t="shared" si="621"/>
        <v>0</v>
      </c>
      <c r="J2277" s="158"/>
      <c r="K2277" s="58"/>
      <c r="L2277" s="58"/>
      <c r="M2277" s="58"/>
      <c r="N2277" s="58"/>
      <c r="O2277" s="58"/>
      <c r="P2277" s="58"/>
      <c r="Q2277" s="58"/>
      <c r="R2277" s="58"/>
    </row>
    <row r="2278" spans="1:18" s="46" customFormat="1" ht="28.5" customHeight="1" x14ac:dyDescent="0.2">
      <c r="A2278" s="16" t="s">
        <v>35</v>
      </c>
      <c r="B2278" s="49">
        <v>793</v>
      </c>
      <c r="C2278" s="10" t="s">
        <v>155</v>
      </c>
      <c r="D2278" s="10" t="s">
        <v>16</v>
      </c>
      <c r="E2278" s="15" t="s">
        <v>1270</v>
      </c>
      <c r="F2278" s="15" t="s">
        <v>36</v>
      </c>
      <c r="G2278" s="84">
        <f>450000+8500</f>
        <v>458500</v>
      </c>
      <c r="H2278" s="70"/>
      <c r="I2278" s="70"/>
      <c r="J2278" s="158"/>
      <c r="K2278" s="58"/>
      <c r="L2278" s="58"/>
      <c r="M2278" s="58"/>
      <c r="N2278" s="58"/>
      <c r="O2278" s="58"/>
      <c r="P2278" s="58"/>
      <c r="Q2278" s="58"/>
      <c r="R2278" s="58"/>
    </row>
    <row r="2279" spans="1:18" s="18" customFormat="1" ht="48.75" customHeight="1" x14ac:dyDescent="0.2">
      <c r="A2279" s="80" t="s">
        <v>1350</v>
      </c>
      <c r="B2279" s="49">
        <v>793</v>
      </c>
      <c r="C2279" s="10" t="s">
        <v>155</v>
      </c>
      <c r="D2279" s="10" t="s">
        <v>16</v>
      </c>
      <c r="E2279" s="15" t="s">
        <v>1349</v>
      </c>
      <c r="F2279" s="82"/>
      <c r="G2279" s="84">
        <f>G2280+G2285+G2290</f>
        <v>9626000</v>
      </c>
      <c r="H2279" s="84">
        <f t="shared" ref="H2279:I2279" si="622">H2280+H2285+H2290</f>
        <v>0</v>
      </c>
      <c r="I2279" s="84">
        <f t="shared" si="622"/>
        <v>0</v>
      </c>
      <c r="J2279" s="159"/>
      <c r="K2279" s="180"/>
      <c r="L2279" s="180"/>
      <c r="M2279" s="180"/>
      <c r="N2279" s="180"/>
      <c r="O2279" s="180"/>
      <c r="P2279" s="180"/>
      <c r="Q2279" s="180"/>
      <c r="R2279" s="180"/>
    </row>
    <row r="2280" spans="1:18" s="18" customFormat="1" ht="36.75" customHeight="1" x14ac:dyDescent="0.2">
      <c r="A2280" s="298" t="s">
        <v>1317</v>
      </c>
      <c r="B2280" s="49">
        <v>793</v>
      </c>
      <c r="C2280" s="10" t="s">
        <v>155</v>
      </c>
      <c r="D2280" s="10" t="s">
        <v>16</v>
      </c>
      <c r="E2280" s="15" t="s">
        <v>457</v>
      </c>
      <c r="F2280" s="15"/>
      <c r="G2280" s="70">
        <f>G2283+G2281</f>
        <v>9433480</v>
      </c>
      <c r="H2280" s="70">
        <f t="shared" ref="H2280:I2280" si="623">H2283+H2281</f>
        <v>0</v>
      </c>
      <c r="I2280" s="70">
        <f t="shared" si="623"/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42" hidden="1" customHeight="1" x14ac:dyDescent="0.2">
      <c r="A2281" s="16" t="s">
        <v>91</v>
      </c>
      <c r="B2281" s="49">
        <v>793</v>
      </c>
      <c r="C2281" s="10" t="s">
        <v>155</v>
      </c>
      <c r="D2281" s="10" t="s">
        <v>16</v>
      </c>
      <c r="E2281" s="15" t="s">
        <v>457</v>
      </c>
      <c r="F2281" s="15" t="s">
        <v>316</v>
      </c>
      <c r="G2281" s="70">
        <f>G2282</f>
        <v>0</v>
      </c>
      <c r="H2281" s="70">
        <f t="shared" ref="H2281:I2286" si="624">H2282</f>
        <v>0</v>
      </c>
      <c r="I2281" s="70">
        <f t="shared" si="624"/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s="292" customFormat="1" ht="42" hidden="1" customHeight="1" x14ac:dyDescent="0.2">
      <c r="A2282" s="293" t="s">
        <v>317</v>
      </c>
      <c r="B2282" s="294">
        <v>793</v>
      </c>
      <c r="C2282" s="295" t="s">
        <v>155</v>
      </c>
      <c r="D2282" s="295" t="s">
        <v>16</v>
      </c>
      <c r="E2282" s="273" t="s">
        <v>457</v>
      </c>
      <c r="F2282" s="273" t="s">
        <v>318</v>
      </c>
      <c r="G2282" s="148"/>
      <c r="H2282" s="148"/>
      <c r="I2282" s="148"/>
      <c r="J2282" s="276"/>
      <c r="K2282" s="291"/>
      <c r="L2282" s="291"/>
      <c r="M2282" s="291"/>
      <c r="N2282" s="291"/>
      <c r="O2282" s="291"/>
      <c r="P2282" s="291"/>
      <c r="Q2282" s="291"/>
      <c r="R2282" s="291"/>
    </row>
    <row r="2283" spans="1:18" s="18" customFormat="1" ht="23.25" customHeight="1" x14ac:dyDescent="0.2">
      <c r="A2283" s="16" t="s">
        <v>60</v>
      </c>
      <c r="B2283" s="49">
        <v>793</v>
      </c>
      <c r="C2283" s="10" t="s">
        <v>155</v>
      </c>
      <c r="D2283" s="10" t="s">
        <v>16</v>
      </c>
      <c r="E2283" s="15" t="s">
        <v>457</v>
      </c>
      <c r="F2283" s="15" t="s">
        <v>61</v>
      </c>
      <c r="G2283" s="70">
        <f>G2284</f>
        <v>9433480</v>
      </c>
      <c r="H2283" s="70">
        <f t="shared" si="624"/>
        <v>0</v>
      </c>
      <c r="I2283" s="70">
        <f t="shared" si="624"/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20.25" customHeight="1" x14ac:dyDescent="0.2">
      <c r="A2284" s="50" t="s">
        <v>129</v>
      </c>
      <c r="B2284" s="49">
        <v>793</v>
      </c>
      <c r="C2284" s="10" t="s">
        <v>155</v>
      </c>
      <c r="D2284" s="10" t="s">
        <v>16</v>
      </c>
      <c r="E2284" s="15" t="s">
        <v>457</v>
      </c>
      <c r="F2284" s="15" t="s">
        <v>63</v>
      </c>
      <c r="G2284" s="70">
        <v>9433480</v>
      </c>
      <c r="H2284" s="70">
        <v>0</v>
      </c>
      <c r="I2284" s="70"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s="18" customFormat="1" ht="58.5" customHeight="1" x14ac:dyDescent="0.2">
      <c r="A2285" s="16" t="s">
        <v>1316</v>
      </c>
      <c r="B2285" s="49">
        <v>793</v>
      </c>
      <c r="C2285" s="10" t="s">
        <v>155</v>
      </c>
      <c r="D2285" s="10" t="s">
        <v>16</v>
      </c>
      <c r="E2285" s="15" t="s">
        <v>458</v>
      </c>
      <c r="F2285" s="15"/>
      <c r="G2285" s="70">
        <f>G2288+G2286</f>
        <v>182894</v>
      </c>
      <c r="H2285" s="70">
        <f t="shared" ref="H2285:I2285" si="625">H2288+H2286</f>
        <v>0</v>
      </c>
      <c r="I2285" s="70">
        <f t="shared" si="625"/>
        <v>0</v>
      </c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23.25" hidden="1" customHeight="1" x14ac:dyDescent="0.2">
      <c r="A2286" s="16" t="s">
        <v>91</v>
      </c>
      <c r="B2286" s="49">
        <v>793</v>
      </c>
      <c r="C2286" s="10" t="s">
        <v>155</v>
      </c>
      <c r="D2286" s="10" t="s">
        <v>16</v>
      </c>
      <c r="E2286" s="15" t="s">
        <v>458</v>
      </c>
      <c r="F2286" s="15" t="s">
        <v>316</v>
      </c>
      <c r="G2286" s="70">
        <f>G2287</f>
        <v>0</v>
      </c>
      <c r="H2286" s="70">
        <f t="shared" si="624"/>
        <v>0</v>
      </c>
      <c r="I2286" s="70">
        <f t="shared" si="624"/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20.25" hidden="1" customHeight="1" x14ac:dyDescent="0.2">
      <c r="A2287" s="50" t="s">
        <v>317</v>
      </c>
      <c r="B2287" s="49">
        <v>793</v>
      </c>
      <c r="C2287" s="10" t="s">
        <v>155</v>
      </c>
      <c r="D2287" s="10" t="s">
        <v>16</v>
      </c>
      <c r="E2287" s="15" t="s">
        <v>458</v>
      </c>
      <c r="F2287" s="15" t="s">
        <v>318</v>
      </c>
      <c r="G2287" s="70"/>
      <c r="H2287" s="70"/>
      <c r="I2287" s="70"/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s="18" customFormat="1" ht="22.5" customHeight="1" x14ac:dyDescent="0.2">
      <c r="A2288" s="16" t="s">
        <v>60</v>
      </c>
      <c r="B2288" s="49">
        <v>793</v>
      </c>
      <c r="C2288" s="10" t="s">
        <v>155</v>
      </c>
      <c r="D2288" s="10" t="s">
        <v>16</v>
      </c>
      <c r="E2288" s="15" t="s">
        <v>458</v>
      </c>
      <c r="F2288" s="15" t="s">
        <v>61</v>
      </c>
      <c r="G2288" s="70">
        <f>G2289</f>
        <v>182894</v>
      </c>
      <c r="H2288" s="70">
        <f>H2289</f>
        <v>0</v>
      </c>
      <c r="I2288" s="70">
        <f>I2289</f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20" s="18" customFormat="1" ht="37.5" customHeight="1" x14ac:dyDescent="0.2">
      <c r="A2289" s="50" t="s">
        <v>129</v>
      </c>
      <c r="B2289" s="49">
        <v>793</v>
      </c>
      <c r="C2289" s="10" t="s">
        <v>155</v>
      </c>
      <c r="D2289" s="10" t="s">
        <v>16</v>
      </c>
      <c r="E2289" s="15" t="s">
        <v>458</v>
      </c>
      <c r="F2289" s="15" t="s">
        <v>63</v>
      </c>
      <c r="G2289" s="70">
        <f>182894</f>
        <v>182894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20" s="18" customFormat="1" ht="84.75" customHeight="1" x14ac:dyDescent="0.2">
      <c r="A2290" s="16" t="s">
        <v>879</v>
      </c>
      <c r="B2290" s="49">
        <v>793</v>
      </c>
      <c r="C2290" s="10" t="s">
        <v>155</v>
      </c>
      <c r="D2290" s="10" t="s">
        <v>16</v>
      </c>
      <c r="E2290" s="15" t="s">
        <v>878</v>
      </c>
      <c r="F2290" s="15"/>
      <c r="G2290" s="70">
        <f>G2291</f>
        <v>9626</v>
      </c>
      <c r="H2290" s="70">
        <f t="shared" ref="H2290:I2290" si="626">H2291</f>
        <v>0</v>
      </c>
      <c r="I2290" s="70">
        <f t="shared" si="626"/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20" s="18" customFormat="1" ht="22.5" customHeight="1" x14ac:dyDescent="0.2">
      <c r="A2291" s="16" t="s">
        <v>60</v>
      </c>
      <c r="B2291" s="49">
        <v>793</v>
      </c>
      <c r="C2291" s="10" t="s">
        <v>155</v>
      </c>
      <c r="D2291" s="10" t="s">
        <v>16</v>
      </c>
      <c r="E2291" s="15" t="s">
        <v>878</v>
      </c>
      <c r="F2291" s="15" t="s">
        <v>61</v>
      </c>
      <c r="G2291" s="70">
        <f>G2292</f>
        <v>9626</v>
      </c>
      <c r="H2291" s="70">
        <f t="shared" ref="H2291:I2291" si="627">H2292</f>
        <v>0</v>
      </c>
      <c r="I2291" s="70">
        <f t="shared" si="627"/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20" s="18" customFormat="1" ht="37.5" customHeight="1" x14ac:dyDescent="0.2">
      <c r="A2292" s="50" t="s">
        <v>129</v>
      </c>
      <c r="B2292" s="49">
        <v>793</v>
      </c>
      <c r="C2292" s="10" t="s">
        <v>155</v>
      </c>
      <c r="D2292" s="10" t="s">
        <v>16</v>
      </c>
      <c r="E2292" s="15" t="s">
        <v>878</v>
      </c>
      <c r="F2292" s="15" t="s">
        <v>63</v>
      </c>
      <c r="G2292" s="84">
        <f>15995-6369</f>
        <v>9626</v>
      </c>
      <c r="H2292" s="70">
        <v>0</v>
      </c>
      <c r="I2292" s="70">
        <v>0</v>
      </c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20" s="18" customFormat="1" ht="63.75" hidden="1" customHeight="1" x14ac:dyDescent="0.2">
      <c r="A2293" s="80" t="s">
        <v>1053</v>
      </c>
      <c r="B2293" s="49">
        <v>793</v>
      </c>
      <c r="C2293" s="10" t="s">
        <v>155</v>
      </c>
      <c r="D2293" s="10" t="s">
        <v>16</v>
      </c>
      <c r="E2293" s="15" t="s">
        <v>999</v>
      </c>
      <c r="F2293" s="15"/>
      <c r="G2293" s="84">
        <f>G2295</f>
        <v>0</v>
      </c>
      <c r="H2293" s="70">
        <f>H2295</f>
        <v>0</v>
      </c>
      <c r="I2293" s="70">
        <f>I2295</f>
        <v>0</v>
      </c>
      <c r="J2293" s="158"/>
      <c r="K2293" s="165"/>
      <c r="L2293" s="165"/>
      <c r="M2293" s="165"/>
      <c r="N2293" s="165"/>
      <c r="O2293" s="165"/>
      <c r="P2293" s="165"/>
      <c r="Q2293" s="165"/>
      <c r="R2293" s="165"/>
    </row>
    <row r="2294" spans="1:20" s="18" customFormat="1" ht="39" hidden="1" customHeight="1" x14ac:dyDescent="0.2">
      <c r="A2294" s="16" t="s">
        <v>967</v>
      </c>
      <c r="B2294" s="49">
        <v>793</v>
      </c>
      <c r="C2294" s="10" t="s">
        <v>155</v>
      </c>
      <c r="D2294" s="10" t="s">
        <v>16</v>
      </c>
      <c r="E2294" s="15" t="s">
        <v>999</v>
      </c>
      <c r="F2294" s="15"/>
      <c r="G2294" s="84">
        <f>G2295</f>
        <v>0</v>
      </c>
      <c r="H2294" s="70">
        <f t="shared" ref="H2294" si="628">H2295</f>
        <v>0</v>
      </c>
      <c r="I2294" s="70">
        <f t="shared" ref="I2294" si="629">I2295</f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20" ht="30.75" hidden="1" customHeight="1" x14ac:dyDescent="0.2">
      <c r="A2295" s="16" t="s">
        <v>33</v>
      </c>
      <c r="B2295" s="49">
        <v>793</v>
      </c>
      <c r="C2295" s="10" t="s">
        <v>155</v>
      </c>
      <c r="D2295" s="10" t="s">
        <v>16</v>
      </c>
      <c r="E2295" s="15" t="s">
        <v>999</v>
      </c>
      <c r="F2295" s="15" t="s">
        <v>34</v>
      </c>
      <c r="G2295" s="84">
        <f t="shared" ref="G2295:I2295" si="630">G2296</f>
        <v>0</v>
      </c>
      <c r="H2295" s="70">
        <f t="shared" si="630"/>
        <v>0</v>
      </c>
      <c r="I2295" s="70">
        <f t="shared" si="630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20" s="18" customFormat="1" ht="34.5" hidden="1" customHeight="1" x14ac:dyDescent="0.2">
      <c r="A2296" s="16" t="s">
        <v>35</v>
      </c>
      <c r="B2296" s="49">
        <v>793</v>
      </c>
      <c r="C2296" s="10" t="s">
        <v>155</v>
      </c>
      <c r="D2296" s="10" t="s">
        <v>16</v>
      </c>
      <c r="E2296" s="15" t="s">
        <v>999</v>
      </c>
      <c r="F2296" s="15" t="s">
        <v>36</v>
      </c>
      <c r="G2296" s="84"/>
      <c r="H2296" s="70">
        <v>0</v>
      </c>
      <c r="I2296" s="70">
        <v>0</v>
      </c>
      <c r="J2296" s="158"/>
      <c r="K2296" s="165"/>
      <c r="L2296" s="165"/>
      <c r="M2296" s="165"/>
      <c r="N2296" s="165"/>
      <c r="O2296" s="165"/>
      <c r="P2296" s="165"/>
      <c r="Q2296" s="165"/>
      <c r="R2296" s="165"/>
    </row>
    <row r="2297" spans="1:20" s="18" customFormat="1" ht="26.25" customHeight="1" x14ac:dyDescent="0.2">
      <c r="A2297" s="16" t="s">
        <v>1299</v>
      </c>
      <c r="B2297" s="49">
        <v>793</v>
      </c>
      <c r="C2297" s="15" t="s">
        <v>155</v>
      </c>
      <c r="D2297" s="15" t="s">
        <v>16</v>
      </c>
      <c r="E2297" s="15" t="s">
        <v>1042</v>
      </c>
      <c r="F2297" s="15"/>
      <c r="G2297" s="84">
        <f t="shared" ref="G2297:I2301" si="631">G2298</f>
        <v>962680.09000000008</v>
      </c>
      <c r="H2297" s="70">
        <f t="shared" si="631"/>
        <v>1000000</v>
      </c>
      <c r="I2297" s="70">
        <f t="shared" si="631"/>
        <v>1000000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20" ht="30.75" customHeight="1" x14ac:dyDescent="0.2">
      <c r="A2298" s="16" t="s">
        <v>33</v>
      </c>
      <c r="B2298" s="49">
        <v>793</v>
      </c>
      <c r="C2298" s="15" t="s">
        <v>155</v>
      </c>
      <c r="D2298" s="15" t="s">
        <v>16</v>
      </c>
      <c r="E2298" s="15" t="s">
        <v>1042</v>
      </c>
      <c r="F2298" s="15" t="s">
        <v>34</v>
      </c>
      <c r="G2298" s="84">
        <f t="shared" si="631"/>
        <v>962680.09000000008</v>
      </c>
      <c r="H2298" s="70">
        <f t="shared" si="631"/>
        <v>1000000</v>
      </c>
      <c r="I2298" s="70">
        <f t="shared" si="631"/>
        <v>1000000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20" s="18" customFormat="1" ht="34.5" customHeight="1" x14ac:dyDescent="0.2">
      <c r="A2299" s="16" t="s">
        <v>35</v>
      </c>
      <c r="B2299" s="49">
        <v>793</v>
      </c>
      <c r="C2299" s="15" t="s">
        <v>155</v>
      </c>
      <c r="D2299" s="15" t="s">
        <v>16</v>
      </c>
      <c r="E2299" s="15" t="s">
        <v>1042</v>
      </c>
      <c r="F2299" s="15" t="s">
        <v>36</v>
      </c>
      <c r="G2299" s="84">
        <f>1000000-200000.08+162680.17</f>
        <v>962680.09000000008</v>
      </c>
      <c r="H2299" s="70">
        <v>1000000</v>
      </c>
      <c r="I2299" s="70">
        <v>1000000</v>
      </c>
      <c r="J2299" s="158"/>
      <c r="K2299" s="165"/>
      <c r="L2299" s="165"/>
      <c r="M2299" s="165"/>
      <c r="N2299" s="165"/>
      <c r="O2299" s="165"/>
      <c r="P2299" s="165"/>
      <c r="Q2299" s="165"/>
      <c r="R2299" s="165"/>
    </row>
    <row r="2300" spans="1:20" s="18" customFormat="1" ht="20.25" hidden="1" customHeight="1" x14ac:dyDescent="0.2">
      <c r="A2300" s="16" t="s">
        <v>1291</v>
      </c>
      <c r="B2300" s="49">
        <v>793</v>
      </c>
      <c r="C2300" s="15" t="s">
        <v>155</v>
      </c>
      <c r="D2300" s="15" t="s">
        <v>16</v>
      </c>
      <c r="E2300" s="15" t="s">
        <v>1292</v>
      </c>
      <c r="F2300" s="15"/>
      <c r="G2300" s="84">
        <f t="shared" si="631"/>
        <v>0</v>
      </c>
      <c r="H2300" s="70">
        <f t="shared" si="631"/>
        <v>0</v>
      </c>
      <c r="I2300" s="70">
        <f t="shared" si="631"/>
        <v>0</v>
      </c>
      <c r="J2300" s="158"/>
      <c r="K2300" s="165"/>
      <c r="L2300" s="165"/>
      <c r="M2300" s="165"/>
      <c r="N2300" s="165"/>
      <c r="O2300" s="165"/>
      <c r="P2300" s="165"/>
      <c r="Q2300" s="165"/>
      <c r="R2300" s="165"/>
    </row>
    <row r="2301" spans="1:20" ht="30.75" hidden="1" customHeight="1" x14ac:dyDescent="0.2">
      <c r="A2301" s="16" t="s">
        <v>33</v>
      </c>
      <c r="B2301" s="49">
        <v>793</v>
      </c>
      <c r="C2301" s="15" t="s">
        <v>155</v>
      </c>
      <c r="D2301" s="15" t="s">
        <v>16</v>
      </c>
      <c r="E2301" s="15" t="s">
        <v>1292</v>
      </c>
      <c r="F2301" s="15" t="s">
        <v>34</v>
      </c>
      <c r="G2301" s="84">
        <f t="shared" si="631"/>
        <v>0</v>
      </c>
      <c r="H2301" s="70">
        <f t="shared" si="631"/>
        <v>0</v>
      </c>
      <c r="I2301" s="70">
        <f t="shared" si="631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20" s="18" customFormat="1" ht="34.5" hidden="1" customHeight="1" x14ac:dyDescent="0.2">
      <c r="A2302" s="16" t="s">
        <v>35</v>
      </c>
      <c r="B2302" s="49">
        <v>793</v>
      </c>
      <c r="C2302" s="15" t="s">
        <v>155</v>
      </c>
      <c r="D2302" s="15" t="s">
        <v>16</v>
      </c>
      <c r="E2302" s="15" t="s">
        <v>1292</v>
      </c>
      <c r="F2302" s="15" t="s">
        <v>36</v>
      </c>
      <c r="G2302" s="84"/>
      <c r="H2302" s="70"/>
      <c r="I2302" s="70"/>
      <c r="J2302" s="158"/>
      <c r="K2302" s="165"/>
      <c r="L2302" s="165"/>
      <c r="M2302" s="165"/>
      <c r="N2302" s="165"/>
      <c r="O2302" s="165"/>
      <c r="P2302" s="165"/>
      <c r="Q2302" s="165"/>
      <c r="R2302" s="165"/>
    </row>
    <row r="2303" spans="1:20" s="134" customFormat="1" ht="26.25" hidden="1" customHeight="1" x14ac:dyDescent="0.2">
      <c r="A2303" s="16" t="s">
        <v>1145</v>
      </c>
      <c r="B2303" s="133">
        <v>793</v>
      </c>
      <c r="C2303" s="15" t="s">
        <v>155</v>
      </c>
      <c r="D2303" s="15" t="s">
        <v>16</v>
      </c>
      <c r="E2303" s="131" t="s">
        <v>216</v>
      </c>
      <c r="F2303" s="82"/>
      <c r="G2303" s="84">
        <f>G2304</f>
        <v>0</v>
      </c>
      <c r="H2303" s="84"/>
      <c r="I2303" s="84"/>
      <c r="J2303" s="136">
        <v>1487719</v>
      </c>
      <c r="P2303" s="136"/>
      <c r="Q2303" s="136"/>
      <c r="R2303" s="136"/>
      <c r="S2303" s="136"/>
      <c r="T2303" s="136"/>
    </row>
    <row r="2304" spans="1:20" s="113" customFormat="1" ht="32.25" hidden="1" customHeight="1" x14ac:dyDescent="0.2">
      <c r="A2304" s="16" t="s">
        <v>1145</v>
      </c>
      <c r="B2304" s="133">
        <v>793</v>
      </c>
      <c r="C2304" s="15" t="s">
        <v>155</v>
      </c>
      <c r="D2304" s="15" t="s">
        <v>16</v>
      </c>
      <c r="E2304" s="82" t="s">
        <v>254</v>
      </c>
      <c r="F2304" s="82"/>
      <c r="G2304" s="84">
        <f t="shared" ref="G2304:I2305" si="632">G2305</f>
        <v>0</v>
      </c>
      <c r="H2304" s="84">
        <f t="shared" si="632"/>
        <v>0</v>
      </c>
      <c r="I2304" s="84">
        <f t="shared" si="632"/>
        <v>0</v>
      </c>
      <c r="J2304" s="112"/>
      <c r="P2304" s="112"/>
      <c r="Q2304" s="112"/>
      <c r="R2304" s="112"/>
      <c r="S2304" s="112"/>
      <c r="T2304" s="112"/>
    </row>
    <row r="2305" spans="1:20" s="113" customFormat="1" ht="26.25" hidden="1" customHeight="1" x14ac:dyDescent="0.2">
      <c r="A2305" s="16" t="s">
        <v>297</v>
      </c>
      <c r="B2305" s="133">
        <v>793</v>
      </c>
      <c r="C2305" s="15" t="s">
        <v>155</v>
      </c>
      <c r="D2305" s="15" t="s">
        <v>16</v>
      </c>
      <c r="E2305" s="82" t="s">
        <v>254</v>
      </c>
      <c r="F2305" s="82" t="s">
        <v>34</v>
      </c>
      <c r="G2305" s="84">
        <f t="shared" si="632"/>
        <v>0</v>
      </c>
      <c r="H2305" s="84">
        <f t="shared" si="632"/>
        <v>0</v>
      </c>
      <c r="I2305" s="84">
        <f t="shared" si="632"/>
        <v>0</v>
      </c>
      <c r="J2305" s="112"/>
      <c r="P2305" s="112"/>
      <c r="Q2305" s="112"/>
      <c r="R2305" s="112"/>
      <c r="S2305" s="112"/>
      <c r="T2305" s="112"/>
    </row>
    <row r="2306" spans="1:20" s="113" customFormat="1" ht="26.25" hidden="1" customHeight="1" x14ac:dyDescent="0.2">
      <c r="A2306" s="16" t="s">
        <v>35</v>
      </c>
      <c r="B2306" s="133">
        <v>793</v>
      </c>
      <c r="C2306" s="15" t="s">
        <v>155</v>
      </c>
      <c r="D2306" s="15" t="s">
        <v>16</v>
      </c>
      <c r="E2306" s="82" t="s">
        <v>254</v>
      </c>
      <c r="F2306" s="82" t="s">
        <v>36</v>
      </c>
      <c r="G2306" s="84"/>
      <c r="H2306" s="84"/>
      <c r="I2306" s="84"/>
      <c r="J2306" s="112"/>
      <c r="P2306" s="112"/>
      <c r="Q2306" s="112"/>
      <c r="R2306" s="112"/>
      <c r="S2306" s="112"/>
      <c r="T2306" s="112"/>
    </row>
    <row r="2307" spans="1:20" s="18" customFormat="1" ht="59.45" customHeight="1" x14ac:dyDescent="0.2">
      <c r="A2307" s="16" t="s">
        <v>1602</v>
      </c>
      <c r="B2307" s="49">
        <v>793</v>
      </c>
      <c r="C2307" s="15" t="s">
        <v>155</v>
      </c>
      <c r="D2307" s="15" t="s">
        <v>16</v>
      </c>
      <c r="E2307" s="15" t="s">
        <v>1605</v>
      </c>
      <c r="F2307" s="15"/>
      <c r="G2307" s="84">
        <f t="shared" ref="G2307:I2308" si="633">G2308</f>
        <v>202500</v>
      </c>
      <c r="H2307" s="70">
        <f t="shared" si="633"/>
        <v>0</v>
      </c>
      <c r="I2307" s="70">
        <f t="shared" si="633"/>
        <v>0</v>
      </c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ht="30.75" customHeight="1" x14ac:dyDescent="0.2">
      <c r="A2308" s="16" t="s">
        <v>33</v>
      </c>
      <c r="B2308" s="49">
        <v>793</v>
      </c>
      <c r="C2308" s="15" t="s">
        <v>155</v>
      </c>
      <c r="D2308" s="15" t="s">
        <v>16</v>
      </c>
      <c r="E2308" s="15" t="s">
        <v>1605</v>
      </c>
      <c r="F2308" s="15" t="s">
        <v>34</v>
      </c>
      <c r="G2308" s="84">
        <f t="shared" si="633"/>
        <v>202500</v>
      </c>
      <c r="H2308" s="70">
        <f t="shared" si="633"/>
        <v>0</v>
      </c>
      <c r="I2308" s="70">
        <f t="shared" si="633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20" s="18" customFormat="1" ht="34.5" customHeight="1" x14ac:dyDescent="0.2">
      <c r="A2309" s="16" t="s">
        <v>35</v>
      </c>
      <c r="B2309" s="49">
        <v>793</v>
      </c>
      <c r="C2309" s="15" t="s">
        <v>155</v>
      </c>
      <c r="D2309" s="15" t="s">
        <v>16</v>
      </c>
      <c r="E2309" s="15" t="s">
        <v>1605</v>
      </c>
      <c r="F2309" s="15" t="s">
        <v>36</v>
      </c>
      <c r="G2309" s="84">
        <v>202500</v>
      </c>
      <c r="H2309" s="70"/>
      <c r="I2309" s="70"/>
      <c r="J2309" s="158"/>
      <c r="K2309" s="165"/>
      <c r="L2309" s="165"/>
      <c r="M2309" s="165"/>
      <c r="N2309" s="165"/>
      <c r="O2309" s="165"/>
      <c r="P2309" s="165"/>
      <c r="Q2309" s="165"/>
      <c r="R2309" s="165"/>
    </row>
    <row r="2310" spans="1:20" s="18" customFormat="1" ht="60" customHeight="1" x14ac:dyDescent="0.2">
      <c r="A2310" s="16" t="s">
        <v>1603</v>
      </c>
      <c r="B2310" s="49">
        <v>793</v>
      </c>
      <c r="C2310" s="15" t="s">
        <v>155</v>
      </c>
      <c r="D2310" s="15" t="s">
        <v>16</v>
      </c>
      <c r="E2310" s="15" t="s">
        <v>1604</v>
      </c>
      <c r="F2310" s="15"/>
      <c r="G2310" s="84">
        <f>G2311</f>
        <v>650000</v>
      </c>
      <c r="H2310" s="70"/>
      <c r="I2310" s="70"/>
      <c r="J2310" s="158"/>
      <c r="K2310" s="165"/>
      <c r="L2310" s="165"/>
      <c r="M2310" s="165"/>
      <c r="N2310" s="165"/>
      <c r="O2310" s="165"/>
      <c r="P2310" s="165"/>
      <c r="Q2310" s="165"/>
      <c r="R2310" s="165"/>
    </row>
    <row r="2311" spans="1:20" s="18" customFormat="1" ht="34.5" customHeight="1" x14ac:dyDescent="0.2">
      <c r="A2311" s="16" t="s">
        <v>33</v>
      </c>
      <c r="B2311" s="49">
        <v>793</v>
      </c>
      <c r="C2311" s="15" t="s">
        <v>155</v>
      </c>
      <c r="D2311" s="15" t="s">
        <v>16</v>
      </c>
      <c r="E2311" s="15" t="s">
        <v>1604</v>
      </c>
      <c r="F2311" s="15" t="s">
        <v>34</v>
      </c>
      <c r="G2311" s="84">
        <f>G2312</f>
        <v>650000</v>
      </c>
      <c r="H2311" s="70"/>
      <c r="I2311" s="70"/>
      <c r="J2311" s="158"/>
      <c r="K2311" s="165"/>
      <c r="L2311" s="165"/>
      <c r="M2311" s="165"/>
      <c r="N2311" s="165"/>
      <c r="O2311" s="165"/>
      <c r="P2311" s="165"/>
      <c r="Q2311" s="165"/>
      <c r="R2311" s="165"/>
    </row>
    <row r="2312" spans="1:20" s="18" customFormat="1" ht="34.5" customHeight="1" x14ac:dyDescent="0.2">
      <c r="A2312" s="16" t="s">
        <v>35</v>
      </c>
      <c r="B2312" s="49">
        <v>793</v>
      </c>
      <c r="C2312" s="15" t="s">
        <v>155</v>
      </c>
      <c r="D2312" s="15" t="s">
        <v>16</v>
      </c>
      <c r="E2312" s="15" t="s">
        <v>1604</v>
      </c>
      <c r="F2312" s="15" t="s">
        <v>36</v>
      </c>
      <c r="G2312" s="84">
        <v>650000</v>
      </c>
      <c r="H2312" s="70"/>
      <c r="I2312" s="70"/>
      <c r="J2312" s="158"/>
      <c r="K2312" s="165"/>
      <c r="L2312" s="165"/>
      <c r="M2312" s="165"/>
      <c r="N2312" s="165"/>
      <c r="O2312" s="165"/>
      <c r="P2312" s="165"/>
      <c r="Q2312" s="165"/>
      <c r="R2312" s="165"/>
    </row>
    <row r="2313" spans="1:20" s="18" customFormat="1" ht="35.25" customHeight="1" x14ac:dyDescent="0.2">
      <c r="A2313" s="16" t="s">
        <v>1442</v>
      </c>
      <c r="B2313" s="49">
        <v>793</v>
      </c>
      <c r="C2313" s="15" t="s">
        <v>155</v>
      </c>
      <c r="D2313" s="15" t="s">
        <v>16</v>
      </c>
      <c r="E2313" s="15" t="s">
        <v>1445</v>
      </c>
      <c r="F2313" s="15"/>
      <c r="G2313" s="84">
        <f t="shared" ref="G2313:I2314" si="634">G2314</f>
        <v>1850000</v>
      </c>
      <c r="H2313" s="70">
        <f t="shared" si="634"/>
        <v>0</v>
      </c>
      <c r="I2313" s="70">
        <f t="shared" si="634"/>
        <v>0</v>
      </c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20" ht="35.25" customHeight="1" x14ac:dyDescent="0.2">
      <c r="A2314" s="16" t="s">
        <v>297</v>
      </c>
      <c r="B2314" s="49">
        <v>793</v>
      </c>
      <c r="C2314" s="15" t="s">
        <v>155</v>
      </c>
      <c r="D2314" s="15" t="s">
        <v>16</v>
      </c>
      <c r="E2314" s="15" t="s">
        <v>1445</v>
      </c>
      <c r="F2314" s="15" t="s">
        <v>34</v>
      </c>
      <c r="G2314" s="70">
        <f t="shared" si="634"/>
        <v>1850000</v>
      </c>
      <c r="H2314" s="70">
        <f t="shared" si="634"/>
        <v>0</v>
      </c>
      <c r="I2314" s="70">
        <f t="shared" si="634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20" s="18" customFormat="1" ht="31.5" customHeight="1" x14ac:dyDescent="0.2">
      <c r="A2315" s="16" t="s">
        <v>35</v>
      </c>
      <c r="B2315" s="49">
        <v>793</v>
      </c>
      <c r="C2315" s="15" t="s">
        <v>155</v>
      </c>
      <c r="D2315" s="15" t="s">
        <v>16</v>
      </c>
      <c r="E2315" s="15" t="s">
        <v>1445</v>
      </c>
      <c r="F2315" s="15" t="s">
        <v>36</v>
      </c>
      <c r="G2315" s="70">
        <f>2500000-650000</f>
        <v>1850000</v>
      </c>
      <c r="H2315" s="70"/>
      <c r="I2315" s="70"/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20" s="134" customFormat="1" ht="33.75" customHeight="1" x14ac:dyDescent="0.2">
      <c r="A2316" s="80" t="s">
        <v>1268</v>
      </c>
      <c r="B2316" s="133">
        <v>793</v>
      </c>
      <c r="C2316" s="15" t="s">
        <v>155</v>
      </c>
      <c r="D2316" s="15" t="s">
        <v>16</v>
      </c>
      <c r="E2316" s="131" t="s">
        <v>1267</v>
      </c>
      <c r="F2316" s="82"/>
      <c r="G2316" s="84">
        <f>G2317</f>
        <v>270</v>
      </c>
      <c r="H2316" s="70">
        <f t="shared" ref="H2316:I2316" si="635">H2317</f>
        <v>0</v>
      </c>
      <c r="I2316" s="70">
        <f t="shared" si="635"/>
        <v>0</v>
      </c>
      <c r="J2316" s="70" t="e">
        <f>#REF!+#REF!</f>
        <v>#REF!</v>
      </c>
      <c r="K2316" s="70" t="e">
        <f>#REF!+#REF!</f>
        <v>#REF!</v>
      </c>
      <c r="L2316" s="70" t="e">
        <f>#REF!+#REF!</f>
        <v>#REF!</v>
      </c>
      <c r="M2316" s="70" t="e">
        <f>#REF!+#REF!</f>
        <v>#REF!</v>
      </c>
      <c r="P2316" s="136"/>
      <c r="Q2316" s="136"/>
      <c r="R2316" s="136"/>
      <c r="S2316" s="136"/>
      <c r="T2316" s="136"/>
    </row>
    <row r="2317" spans="1:20" ht="29.25" customHeight="1" x14ac:dyDescent="0.2">
      <c r="A2317" s="16" t="s">
        <v>297</v>
      </c>
      <c r="B2317" s="15" t="s">
        <v>746</v>
      </c>
      <c r="C2317" s="15" t="s">
        <v>155</v>
      </c>
      <c r="D2317" s="15" t="s">
        <v>16</v>
      </c>
      <c r="E2317" s="15" t="s">
        <v>1269</v>
      </c>
      <c r="F2317" s="15" t="s">
        <v>34</v>
      </c>
      <c r="G2317" s="84">
        <f>G2318</f>
        <v>270</v>
      </c>
      <c r="H2317" s="70"/>
      <c r="I2317" s="70"/>
      <c r="J2317" s="2"/>
      <c r="K2317" s="1"/>
      <c r="L2317" s="1"/>
      <c r="M2317" s="1"/>
      <c r="N2317" s="1"/>
      <c r="O2317" s="1"/>
      <c r="P2317" s="2"/>
      <c r="Q2317" s="2"/>
      <c r="R2317" s="2"/>
      <c r="S2317" s="2"/>
      <c r="T2317" s="2"/>
    </row>
    <row r="2318" spans="1:20" ht="36.75" customHeight="1" x14ac:dyDescent="0.2">
      <c r="A2318" s="16" t="s">
        <v>35</v>
      </c>
      <c r="B2318" s="15" t="s">
        <v>746</v>
      </c>
      <c r="C2318" s="15" t="s">
        <v>155</v>
      </c>
      <c r="D2318" s="15" t="s">
        <v>16</v>
      </c>
      <c r="E2318" s="15" t="s">
        <v>1269</v>
      </c>
      <c r="F2318" s="15" t="s">
        <v>36</v>
      </c>
      <c r="G2318" s="84">
        <v>270</v>
      </c>
      <c r="H2318" s="70"/>
      <c r="I2318" s="70"/>
      <c r="J2318" s="2"/>
      <c r="K2318" s="1"/>
      <c r="L2318" s="1"/>
      <c r="M2318" s="1"/>
      <c r="N2318" s="1"/>
      <c r="O2318" s="1"/>
      <c r="P2318" s="2"/>
      <c r="Q2318" s="2"/>
      <c r="R2318" s="2"/>
      <c r="S2318" s="2"/>
      <c r="T2318" s="2"/>
    </row>
    <row r="2319" spans="1:20" ht="16.5" customHeight="1" x14ac:dyDescent="0.2">
      <c r="A2319" s="13" t="s">
        <v>157</v>
      </c>
      <c r="B2319" s="49">
        <v>793</v>
      </c>
      <c r="C2319" s="15" t="s">
        <v>155</v>
      </c>
      <c r="D2319" s="15" t="s">
        <v>25</v>
      </c>
      <c r="E2319" s="15"/>
      <c r="F2319" s="15"/>
      <c r="G2319" s="70">
        <f>G2320+G2415+G2482+G2467+G2434+G2471</f>
        <v>984082247.90999997</v>
      </c>
      <c r="H2319" s="70">
        <f>H2320+H2415+H2482+H2467+H2434+H2471</f>
        <v>2200000</v>
      </c>
      <c r="I2319" s="70">
        <f>I2320+I2415+I2482+I2467+I2434+I2471</f>
        <v>2200000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20" s="3" customFormat="1" ht="52.5" customHeight="1" x14ac:dyDescent="0.2">
      <c r="A2320" s="16" t="s">
        <v>1038</v>
      </c>
      <c r="B2320" s="49">
        <v>793</v>
      </c>
      <c r="C2320" s="15" t="s">
        <v>155</v>
      </c>
      <c r="D2320" s="15" t="s">
        <v>25</v>
      </c>
      <c r="E2320" s="15" t="s">
        <v>271</v>
      </c>
      <c r="F2320" s="15"/>
      <c r="G2320" s="70">
        <f>G2321+G2345+G2351+G2355+G2358+G2364+G2390+G2406+G2419+G2422+G2428+G2339+G2348+G2425+G2433+G2342+G2394+G2400+G2397+G2403+G2503+G2494+G2500+G2497</f>
        <v>984082247.90999997</v>
      </c>
      <c r="H2320" s="70">
        <f t="shared" ref="H2320:I2320" si="636">H2321+H2345+H2351+H2355+H2358+H2364+H2390+H2406+H2419+H2422+H2428+H2339+H2348+H2425+H2433+H2342+H2394+H2400+H2397+H2403</f>
        <v>2200000</v>
      </c>
      <c r="I2320" s="70">
        <f t="shared" si="636"/>
        <v>2200000</v>
      </c>
      <c r="J2320" s="158"/>
      <c r="K2320" s="62"/>
      <c r="L2320" s="62"/>
      <c r="M2320" s="62"/>
      <c r="N2320" s="62"/>
      <c r="O2320" s="62"/>
      <c r="P2320" s="62"/>
      <c r="Q2320" s="62"/>
      <c r="R2320" s="62"/>
    </row>
    <row r="2321" spans="1:18" x14ac:dyDescent="0.2">
      <c r="A2321" s="16" t="s">
        <v>663</v>
      </c>
      <c r="B2321" s="49">
        <v>793</v>
      </c>
      <c r="C2321" s="15" t="s">
        <v>155</v>
      </c>
      <c r="D2321" s="15" t="s">
        <v>25</v>
      </c>
      <c r="E2321" s="15" t="s">
        <v>272</v>
      </c>
      <c r="F2321" s="15"/>
      <c r="G2321" s="70">
        <f>G2322+G2324</f>
        <v>100000</v>
      </c>
      <c r="H2321" s="70">
        <f t="shared" ref="G2321:I2336" si="637">H2322</f>
        <v>200000</v>
      </c>
      <c r="I2321" s="70">
        <f t="shared" si="637"/>
        <v>200000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t="25.5" x14ac:dyDescent="0.2">
      <c r="A2322" s="16" t="s">
        <v>33</v>
      </c>
      <c r="B2322" s="49">
        <v>793</v>
      </c>
      <c r="C2322" s="15" t="s">
        <v>155</v>
      </c>
      <c r="D2322" s="15" t="s">
        <v>25</v>
      </c>
      <c r="E2322" s="15" t="s">
        <v>272</v>
      </c>
      <c r="F2322" s="15" t="s">
        <v>34</v>
      </c>
      <c r="G2322" s="70">
        <f t="shared" si="637"/>
        <v>100000</v>
      </c>
      <c r="H2322" s="70">
        <f t="shared" si="637"/>
        <v>200000</v>
      </c>
      <c r="I2322" s="70">
        <f t="shared" si="637"/>
        <v>200000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ht="25.5" x14ac:dyDescent="0.2">
      <c r="A2323" s="16" t="s">
        <v>35</v>
      </c>
      <c r="B2323" s="49">
        <v>793</v>
      </c>
      <c r="C2323" s="15" t="s">
        <v>155</v>
      </c>
      <c r="D2323" s="15" t="s">
        <v>25</v>
      </c>
      <c r="E2323" s="15" t="s">
        <v>272</v>
      </c>
      <c r="F2323" s="15" t="s">
        <v>36</v>
      </c>
      <c r="G2323" s="70">
        <v>100000</v>
      </c>
      <c r="H2323" s="70">
        <v>200000</v>
      </c>
      <c r="I2323" s="70">
        <v>200000</v>
      </c>
      <c r="J2323" s="158"/>
      <c r="K2323" s="69"/>
      <c r="L2323" s="69"/>
      <c r="M2323" s="69"/>
      <c r="N2323" s="69"/>
      <c r="O2323" s="69"/>
      <c r="P2323" s="69"/>
      <c r="Q2323" s="69"/>
      <c r="R2323" s="69"/>
    </row>
    <row r="2324" spans="1:18" hidden="1" x14ac:dyDescent="0.2">
      <c r="A2324" s="16" t="s">
        <v>60</v>
      </c>
      <c r="B2324" s="49">
        <v>793</v>
      </c>
      <c r="C2324" s="15" t="s">
        <v>155</v>
      </c>
      <c r="D2324" s="15" t="s">
        <v>25</v>
      </c>
      <c r="E2324" s="15" t="s">
        <v>272</v>
      </c>
      <c r="F2324" s="15" t="s">
        <v>61</v>
      </c>
      <c r="G2324" s="70">
        <f>G2325</f>
        <v>0</v>
      </c>
      <c r="H2324" s="70"/>
      <c r="I2324" s="70"/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hidden="1" x14ac:dyDescent="0.2">
      <c r="A2325" s="16" t="s">
        <v>162</v>
      </c>
      <c r="B2325" s="49">
        <v>793</v>
      </c>
      <c r="C2325" s="15" t="s">
        <v>155</v>
      </c>
      <c r="D2325" s="15" t="s">
        <v>25</v>
      </c>
      <c r="E2325" s="15" t="s">
        <v>272</v>
      </c>
      <c r="F2325" s="15" t="s">
        <v>163</v>
      </c>
      <c r="G2325" s="70">
        <v>0</v>
      </c>
      <c r="H2325" s="70"/>
      <c r="I2325" s="70"/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hidden="1" x14ac:dyDescent="0.2">
      <c r="A2326" s="16" t="s">
        <v>612</v>
      </c>
      <c r="B2326" s="49">
        <v>793</v>
      </c>
      <c r="C2326" s="15" t="s">
        <v>155</v>
      </c>
      <c r="D2326" s="15" t="s">
        <v>25</v>
      </c>
      <c r="E2326" s="15" t="s">
        <v>611</v>
      </c>
      <c r="F2326" s="15"/>
      <c r="G2326" s="70">
        <f t="shared" si="637"/>
        <v>0</v>
      </c>
      <c r="H2326" s="70">
        <f t="shared" si="637"/>
        <v>0</v>
      </c>
      <c r="I2326" s="70">
        <f t="shared" si="637"/>
        <v>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18" ht="25.5" hidden="1" x14ac:dyDescent="0.2">
      <c r="A2327" s="16" t="s">
        <v>33</v>
      </c>
      <c r="B2327" s="49">
        <v>793</v>
      </c>
      <c r="C2327" s="15" t="s">
        <v>155</v>
      </c>
      <c r="D2327" s="15" t="s">
        <v>25</v>
      </c>
      <c r="E2327" s="15" t="s">
        <v>611</v>
      </c>
      <c r="F2327" s="15" t="s">
        <v>34</v>
      </c>
      <c r="G2327" s="70">
        <f t="shared" si="637"/>
        <v>0</v>
      </c>
      <c r="H2327" s="70">
        <f t="shared" si="637"/>
        <v>0</v>
      </c>
      <c r="I2327" s="70">
        <f t="shared" si="637"/>
        <v>0</v>
      </c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18" ht="25.5" hidden="1" x14ac:dyDescent="0.2">
      <c r="A2328" s="16" t="s">
        <v>35</v>
      </c>
      <c r="B2328" s="49">
        <v>793</v>
      </c>
      <c r="C2328" s="15" t="s">
        <v>155</v>
      </c>
      <c r="D2328" s="15" t="s">
        <v>25</v>
      </c>
      <c r="E2328" s="15" t="s">
        <v>611</v>
      </c>
      <c r="F2328" s="15" t="s">
        <v>36</v>
      </c>
      <c r="G2328" s="70"/>
      <c r="H2328" s="70">
        <v>0</v>
      </c>
      <c r="I2328" s="70">
        <v>0</v>
      </c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idden="1" x14ac:dyDescent="0.2">
      <c r="A2329" s="16" t="s">
        <v>654</v>
      </c>
      <c r="B2329" s="49">
        <v>793</v>
      </c>
      <c r="C2329" s="15" t="s">
        <v>155</v>
      </c>
      <c r="D2329" s="15" t="s">
        <v>25</v>
      </c>
      <c r="E2329" s="15" t="s">
        <v>653</v>
      </c>
      <c r="F2329" s="15"/>
      <c r="G2329" s="70">
        <f t="shared" si="637"/>
        <v>0</v>
      </c>
      <c r="H2329" s="70">
        <f t="shared" si="637"/>
        <v>0</v>
      </c>
      <c r="I2329" s="70">
        <f t="shared" si="637"/>
        <v>0</v>
      </c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t="25.5" hidden="1" x14ac:dyDescent="0.2">
      <c r="A2330" s="16" t="s">
        <v>33</v>
      </c>
      <c r="B2330" s="49">
        <v>793</v>
      </c>
      <c r="C2330" s="15" t="s">
        <v>155</v>
      </c>
      <c r="D2330" s="15" t="s">
        <v>25</v>
      </c>
      <c r="E2330" s="15" t="s">
        <v>653</v>
      </c>
      <c r="F2330" s="15" t="s">
        <v>34</v>
      </c>
      <c r="G2330" s="70">
        <f t="shared" si="637"/>
        <v>0</v>
      </c>
      <c r="H2330" s="70">
        <f t="shared" si="637"/>
        <v>0</v>
      </c>
      <c r="I2330" s="70">
        <f t="shared" si="637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t="25.5" hidden="1" x14ac:dyDescent="0.2">
      <c r="A2331" s="16" t="s">
        <v>35</v>
      </c>
      <c r="B2331" s="49">
        <v>793</v>
      </c>
      <c r="C2331" s="15" t="s">
        <v>155</v>
      </c>
      <c r="D2331" s="15" t="s">
        <v>25</v>
      </c>
      <c r="E2331" s="15" t="s">
        <v>653</v>
      </c>
      <c r="F2331" s="15" t="s">
        <v>36</v>
      </c>
      <c r="G2331" s="70"/>
      <c r="H2331" s="70"/>
      <c r="I2331" s="70"/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25.5" hidden="1" x14ac:dyDescent="0.2">
      <c r="A2332" s="16" t="s">
        <v>919</v>
      </c>
      <c r="B2332" s="49">
        <v>793</v>
      </c>
      <c r="C2332" s="15" t="s">
        <v>155</v>
      </c>
      <c r="D2332" s="15" t="s">
        <v>25</v>
      </c>
      <c r="E2332" s="15" t="s">
        <v>922</v>
      </c>
      <c r="F2332" s="15"/>
      <c r="G2332" s="70">
        <f>G2333</f>
        <v>0</v>
      </c>
      <c r="H2332" s="70">
        <f t="shared" si="637"/>
        <v>0</v>
      </c>
      <c r="I2332" s="70">
        <f t="shared" si="637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25.5" hidden="1" x14ac:dyDescent="0.2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922</v>
      </c>
      <c r="F2333" s="15" t="s">
        <v>316</v>
      </c>
      <c r="G2333" s="70">
        <f t="shared" si="637"/>
        <v>0</v>
      </c>
      <c r="H2333" s="70">
        <f t="shared" si="637"/>
        <v>0</v>
      </c>
      <c r="I2333" s="70">
        <f t="shared" si="637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t="25.5" hidden="1" x14ac:dyDescent="0.2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922</v>
      </c>
      <c r="F2334" s="15" t="s">
        <v>318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ht="25.5" hidden="1" x14ac:dyDescent="0.2">
      <c r="A2335" s="16" t="s">
        <v>881</v>
      </c>
      <c r="B2335" s="49">
        <v>793</v>
      </c>
      <c r="C2335" s="15" t="s">
        <v>155</v>
      </c>
      <c r="D2335" s="15" t="s">
        <v>25</v>
      </c>
      <c r="E2335" s="15" t="s">
        <v>880</v>
      </c>
      <c r="F2335" s="15"/>
      <c r="G2335" s="70">
        <f>G2336</f>
        <v>0</v>
      </c>
      <c r="H2335" s="70">
        <f t="shared" si="637"/>
        <v>0</v>
      </c>
      <c r="I2335" s="70">
        <f t="shared" si="637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18" ht="25.5" hidden="1" x14ac:dyDescent="0.2">
      <c r="A2336" s="16" t="s">
        <v>91</v>
      </c>
      <c r="B2336" s="49">
        <v>793</v>
      </c>
      <c r="C2336" s="15" t="s">
        <v>155</v>
      </c>
      <c r="D2336" s="15" t="s">
        <v>25</v>
      </c>
      <c r="E2336" s="15" t="s">
        <v>880</v>
      </c>
      <c r="F2336" s="15" t="s">
        <v>316</v>
      </c>
      <c r="G2336" s="70">
        <f t="shared" si="637"/>
        <v>0</v>
      </c>
      <c r="H2336" s="70">
        <f t="shared" si="637"/>
        <v>0</v>
      </c>
      <c r="I2336" s="70">
        <f t="shared" si="637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idden="1" x14ac:dyDescent="0.2">
      <c r="A2337" s="16" t="s">
        <v>317</v>
      </c>
      <c r="B2337" s="49">
        <v>793</v>
      </c>
      <c r="C2337" s="15" t="s">
        <v>155</v>
      </c>
      <c r="D2337" s="15" t="s">
        <v>25</v>
      </c>
      <c r="E2337" s="15" t="s">
        <v>880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s="18" customFormat="1" ht="39" hidden="1" customHeight="1" x14ac:dyDescent="0.2">
      <c r="A2338" s="16" t="s">
        <v>983</v>
      </c>
      <c r="B2338" s="49">
        <v>793</v>
      </c>
      <c r="C2338" s="15" t="s">
        <v>155</v>
      </c>
      <c r="D2338" s="15" t="s">
        <v>25</v>
      </c>
      <c r="E2338" s="15" t="s">
        <v>984</v>
      </c>
      <c r="F2338" s="15"/>
      <c r="G2338" s="70">
        <f>G2352</f>
        <v>0</v>
      </c>
      <c r="H2338" s="70">
        <f>H2352</f>
        <v>0</v>
      </c>
      <c r="I2338" s="70">
        <f>I2352</f>
        <v>0</v>
      </c>
      <c r="J2338" s="158"/>
      <c r="K2338" s="165"/>
      <c r="L2338" s="165"/>
      <c r="M2338" s="165"/>
      <c r="N2338" s="165"/>
      <c r="O2338" s="165"/>
      <c r="P2338" s="165"/>
      <c r="Q2338" s="165"/>
      <c r="R2338" s="165"/>
    </row>
    <row r="2339" spans="1:18" ht="25.5" hidden="1" x14ac:dyDescent="0.2">
      <c r="A2339" s="16" t="s">
        <v>1234</v>
      </c>
      <c r="B2339" s="49">
        <v>793</v>
      </c>
      <c r="C2339" s="15" t="s">
        <v>155</v>
      </c>
      <c r="D2339" s="15" t="s">
        <v>25</v>
      </c>
      <c r="E2339" s="15" t="s">
        <v>1233</v>
      </c>
      <c r="F2339" s="15"/>
      <c r="G2339" s="70">
        <f>G2340</f>
        <v>0</v>
      </c>
      <c r="H2339" s="70">
        <f t="shared" ref="G2339:I2343" si="638">H2340</f>
        <v>0</v>
      </c>
      <c r="I2339" s="70">
        <f t="shared" si="638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25.5" hidden="1" x14ac:dyDescent="0.2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1233</v>
      </c>
      <c r="F2340" s="15" t="s">
        <v>34</v>
      </c>
      <c r="G2340" s="70">
        <f t="shared" si="638"/>
        <v>0</v>
      </c>
      <c r="H2340" s="70">
        <f t="shared" si="638"/>
        <v>0</v>
      </c>
      <c r="I2340" s="70">
        <f t="shared" si="638"/>
        <v>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25.5" hidden="1" x14ac:dyDescent="0.2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1233</v>
      </c>
      <c r="F2341" s="15" t="s">
        <v>36</v>
      </c>
      <c r="G2341" s="70"/>
      <c r="H2341" s="70"/>
      <c r="I2341" s="70"/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x14ac:dyDescent="0.2">
      <c r="A2342" s="16" t="s">
        <v>1403</v>
      </c>
      <c r="B2342" s="49">
        <v>793</v>
      </c>
      <c r="C2342" s="15" t="s">
        <v>155</v>
      </c>
      <c r="D2342" s="15" t="s">
        <v>25</v>
      </c>
      <c r="E2342" s="15" t="s">
        <v>1008</v>
      </c>
      <c r="F2342" s="15"/>
      <c r="G2342" s="70">
        <f>G2343</f>
        <v>1080000</v>
      </c>
      <c r="H2342" s="70">
        <f t="shared" si="638"/>
        <v>500000</v>
      </c>
      <c r="I2342" s="70">
        <f t="shared" si="638"/>
        <v>500000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x14ac:dyDescent="0.2">
      <c r="A2343" s="16" t="s">
        <v>33</v>
      </c>
      <c r="B2343" s="49">
        <v>793</v>
      </c>
      <c r="C2343" s="15" t="s">
        <v>155</v>
      </c>
      <c r="D2343" s="15" t="s">
        <v>25</v>
      </c>
      <c r="E2343" s="15" t="s">
        <v>1008</v>
      </c>
      <c r="F2343" s="15" t="s">
        <v>34</v>
      </c>
      <c r="G2343" s="70">
        <f t="shared" si="638"/>
        <v>1080000</v>
      </c>
      <c r="H2343" s="70">
        <f t="shared" si="638"/>
        <v>500000</v>
      </c>
      <c r="I2343" s="70">
        <f t="shared" si="638"/>
        <v>500000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25.5" x14ac:dyDescent="0.2">
      <c r="A2344" s="16" t="s">
        <v>35</v>
      </c>
      <c r="B2344" s="49">
        <v>793</v>
      </c>
      <c r="C2344" s="15" t="s">
        <v>155</v>
      </c>
      <c r="D2344" s="15" t="s">
        <v>25</v>
      </c>
      <c r="E2344" s="15" t="s">
        <v>1008</v>
      </c>
      <c r="F2344" s="15" t="s">
        <v>36</v>
      </c>
      <c r="G2344" s="84">
        <f>1000000-1000000+1080000</f>
        <v>1080000</v>
      </c>
      <c r="H2344" s="70">
        <v>500000</v>
      </c>
      <c r="I2344" s="70">
        <v>500000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t="25.5" hidden="1" x14ac:dyDescent="0.2">
      <c r="A2345" s="16" t="s">
        <v>1125</v>
      </c>
      <c r="B2345" s="49">
        <v>793</v>
      </c>
      <c r="C2345" s="15" t="s">
        <v>155</v>
      </c>
      <c r="D2345" s="15" t="s">
        <v>25</v>
      </c>
      <c r="E2345" s="15" t="s">
        <v>1124</v>
      </c>
      <c r="F2345" s="15"/>
      <c r="G2345" s="70">
        <f>G2346</f>
        <v>0</v>
      </c>
      <c r="H2345" s="70">
        <f t="shared" ref="G2345:I2346" si="639">H2346</f>
        <v>0</v>
      </c>
      <c r="I2345" s="70">
        <f t="shared" si="639"/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25.5" hidden="1" x14ac:dyDescent="0.2">
      <c r="A2346" s="16" t="s">
        <v>91</v>
      </c>
      <c r="B2346" s="49">
        <v>793</v>
      </c>
      <c r="C2346" s="15" t="s">
        <v>155</v>
      </c>
      <c r="D2346" s="15" t="s">
        <v>25</v>
      </c>
      <c r="E2346" s="15" t="s">
        <v>1124</v>
      </c>
      <c r="F2346" s="15" t="s">
        <v>316</v>
      </c>
      <c r="G2346" s="70">
        <f t="shared" si="639"/>
        <v>0</v>
      </c>
      <c r="H2346" s="70">
        <f t="shared" si="639"/>
        <v>0</v>
      </c>
      <c r="I2346" s="70">
        <f t="shared" si="639"/>
        <v>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idden="1" x14ac:dyDescent="0.2">
      <c r="A2347" s="16" t="s">
        <v>317</v>
      </c>
      <c r="B2347" s="49">
        <v>793</v>
      </c>
      <c r="C2347" s="15" t="s">
        <v>155</v>
      </c>
      <c r="D2347" s="15" t="s">
        <v>25</v>
      </c>
      <c r="E2347" s="15" t="s">
        <v>1124</v>
      </c>
      <c r="F2347" s="15" t="s">
        <v>318</v>
      </c>
      <c r="G2347" s="70">
        <f>692816.76-96955.76-190000-405861</f>
        <v>0</v>
      </c>
      <c r="H2347" s="70">
        <v>0</v>
      </c>
      <c r="I2347" s="70">
        <v>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38.25" hidden="1" x14ac:dyDescent="0.2">
      <c r="A2348" s="16" t="s">
        <v>1237</v>
      </c>
      <c r="B2348" s="49">
        <v>793</v>
      </c>
      <c r="C2348" s="15" t="s">
        <v>155</v>
      </c>
      <c r="D2348" s="15" t="s">
        <v>25</v>
      </c>
      <c r="E2348" s="15" t="s">
        <v>1236</v>
      </c>
      <c r="F2348" s="15"/>
      <c r="G2348" s="70">
        <f>G2349</f>
        <v>0</v>
      </c>
      <c r="H2348" s="70">
        <f t="shared" ref="G2348:I2349" si="640">H2349</f>
        <v>0</v>
      </c>
      <c r="I2348" s="70">
        <f t="shared" si="640"/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ht="25.5" hidden="1" x14ac:dyDescent="0.2">
      <c r="A2349" s="16" t="s">
        <v>33</v>
      </c>
      <c r="B2349" s="49">
        <v>793</v>
      </c>
      <c r="C2349" s="15" t="s">
        <v>155</v>
      </c>
      <c r="D2349" s="15" t="s">
        <v>25</v>
      </c>
      <c r="E2349" s="15" t="s">
        <v>1236</v>
      </c>
      <c r="F2349" s="15" t="s">
        <v>34</v>
      </c>
      <c r="G2349" s="70">
        <f t="shared" si="640"/>
        <v>0</v>
      </c>
      <c r="H2349" s="70">
        <f t="shared" si="640"/>
        <v>0</v>
      </c>
      <c r="I2349" s="70">
        <f t="shared" si="640"/>
        <v>0</v>
      </c>
      <c r="J2349" s="158"/>
      <c r="K2349" s="69"/>
      <c r="L2349" s="69"/>
      <c r="M2349" s="69"/>
      <c r="N2349" s="69"/>
      <c r="O2349" s="69"/>
      <c r="P2349" s="69"/>
      <c r="Q2349" s="69"/>
      <c r="R2349" s="69"/>
    </row>
    <row r="2350" spans="1:18" ht="25.5" hidden="1" x14ac:dyDescent="0.2">
      <c r="A2350" s="16" t="s">
        <v>35</v>
      </c>
      <c r="B2350" s="49">
        <v>793</v>
      </c>
      <c r="C2350" s="15" t="s">
        <v>155</v>
      </c>
      <c r="D2350" s="15" t="s">
        <v>25</v>
      </c>
      <c r="E2350" s="15" t="s">
        <v>1236</v>
      </c>
      <c r="F2350" s="15" t="s">
        <v>36</v>
      </c>
      <c r="G2350" s="70"/>
      <c r="H2350" s="70"/>
      <c r="I2350" s="70"/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s="18" customFormat="1" ht="110.25" hidden="1" customHeight="1" x14ac:dyDescent="0.2">
      <c r="A2351" s="16" t="s">
        <v>1248</v>
      </c>
      <c r="B2351" s="49">
        <v>793</v>
      </c>
      <c r="C2351" s="15" t="s">
        <v>155</v>
      </c>
      <c r="D2351" s="15" t="s">
        <v>25</v>
      </c>
      <c r="E2351" s="15" t="s">
        <v>984</v>
      </c>
      <c r="F2351" s="15"/>
      <c r="G2351" s="70">
        <f>G2352</f>
        <v>0</v>
      </c>
      <c r="H2351" s="70">
        <f t="shared" ref="H2351:I2351" si="641">H2352</f>
        <v>0</v>
      </c>
      <c r="I2351" s="70">
        <f t="shared" si="641"/>
        <v>0</v>
      </c>
      <c r="J2351" s="158"/>
      <c r="K2351" s="165"/>
      <c r="L2351" s="165"/>
      <c r="M2351" s="165"/>
      <c r="N2351" s="165"/>
      <c r="O2351" s="165"/>
      <c r="P2351" s="165"/>
      <c r="Q2351" s="165"/>
      <c r="R2351" s="165"/>
    </row>
    <row r="2352" spans="1:18" ht="30.75" hidden="1" customHeight="1" x14ac:dyDescent="0.2">
      <c r="A2352" s="16" t="s">
        <v>33</v>
      </c>
      <c r="B2352" s="49">
        <v>793</v>
      </c>
      <c r="C2352" s="15" t="s">
        <v>155</v>
      </c>
      <c r="D2352" s="15" t="s">
        <v>25</v>
      </c>
      <c r="E2352" s="15" t="s">
        <v>984</v>
      </c>
      <c r="F2352" s="15" t="s">
        <v>34</v>
      </c>
      <c r="G2352" s="70">
        <f t="shared" ref="G2352:I2356" si="642">G2353</f>
        <v>0</v>
      </c>
      <c r="H2352" s="70">
        <f t="shared" si="642"/>
        <v>0</v>
      </c>
      <c r="I2352" s="70">
        <f t="shared" si="642"/>
        <v>0</v>
      </c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s="18" customFormat="1" ht="34.5" hidden="1" customHeight="1" x14ac:dyDescent="0.2">
      <c r="A2353" s="16" t="s">
        <v>35</v>
      </c>
      <c r="B2353" s="49">
        <v>793</v>
      </c>
      <c r="C2353" s="15" t="s">
        <v>155</v>
      </c>
      <c r="D2353" s="15" t="s">
        <v>25</v>
      </c>
      <c r="E2353" s="15" t="s">
        <v>984</v>
      </c>
      <c r="F2353" s="15" t="s">
        <v>36</v>
      </c>
      <c r="G2353" s="70">
        <f>1300000+1461380-2761380</f>
        <v>0</v>
      </c>
      <c r="H2353" s="70">
        <v>0</v>
      </c>
      <c r="I2353" s="70">
        <v>0</v>
      </c>
      <c r="J2353" s="158"/>
      <c r="K2353" s="165"/>
      <c r="L2353" s="165"/>
      <c r="M2353" s="165"/>
      <c r="N2353" s="165"/>
      <c r="O2353" s="165"/>
      <c r="P2353" s="165"/>
      <c r="Q2353" s="165"/>
      <c r="R2353" s="165"/>
    </row>
    <row r="2354" spans="1:18" s="18" customFormat="1" ht="39" hidden="1" customHeight="1" x14ac:dyDescent="0.2">
      <c r="A2354" s="80" t="s">
        <v>1081</v>
      </c>
      <c r="B2354" s="49">
        <v>793</v>
      </c>
      <c r="C2354" s="15" t="s">
        <v>155</v>
      </c>
      <c r="D2354" s="15" t="s">
        <v>25</v>
      </c>
      <c r="E2354" s="15" t="s">
        <v>985</v>
      </c>
      <c r="F2354" s="15"/>
      <c r="G2354" s="70">
        <f>G2356</f>
        <v>0</v>
      </c>
      <c r="H2354" s="70">
        <f>H2356</f>
        <v>0</v>
      </c>
      <c r="I2354" s="70">
        <f>I2356</f>
        <v>0</v>
      </c>
      <c r="J2354" s="158"/>
      <c r="K2354" s="165"/>
      <c r="L2354" s="165"/>
      <c r="M2354" s="165"/>
      <c r="N2354" s="165"/>
      <c r="O2354" s="165"/>
      <c r="P2354" s="165"/>
      <c r="Q2354" s="165"/>
      <c r="R2354" s="165"/>
    </row>
    <row r="2355" spans="1:18" s="18" customFormat="1" ht="39" hidden="1" customHeight="1" x14ac:dyDescent="0.2">
      <c r="A2355" s="80" t="s">
        <v>1082</v>
      </c>
      <c r="B2355" s="49">
        <v>793</v>
      </c>
      <c r="C2355" s="15" t="s">
        <v>155</v>
      </c>
      <c r="D2355" s="15" t="s">
        <v>25</v>
      </c>
      <c r="E2355" s="15" t="s">
        <v>985</v>
      </c>
      <c r="F2355" s="15"/>
      <c r="G2355" s="70">
        <f>G2356</f>
        <v>0</v>
      </c>
      <c r="H2355" s="70">
        <f t="shared" ref="H2355:I2355" si="643">H2356</f>
        <v>0</v>
      </c>
      <c r="I2355" s="70">
        <f t="shared" si="643"/>
        <v>0</v>
      </c>
      <c r="J2355" s="158"/>
      <c r="K2355" s="165"/>
      <c r="L2355" s="165"/>
      <c r="M2355" s="165"/>
      <c r="N2355" s="165"/>
      <c r="O2355" s="165"/>
      <c r="P2355" s="165"/>
      <c r="Q2355" s="165"/>
      <c r="R2355" s="165"/>
    </row>
    <row r="2356" spans="1:18" ht="30.75" hidden="1" customHeight="1" x14ac:dyDescent="0.2">
      <c r="A2356" s="16" t="s">
        <v>33</v>
      </c>
      <c r="B2356" s="49">
        <v>793</v>
      </c>
      <c r="C2356" s="15" t="s">
        <v>155</v>
      </c>
      <c r="D2356" s="15" t="s">
        <v>25</v>
      </c>
      <c r="E2356" s="15" t="s">
        <v>985</v>
      </c>
      <c r="F2356" s="15" t="s">
        <v>34</v>
      </c>
      <c r="G2356" s="70">
        <f t="shared" si="642"/>
        <v>0</v>
      </c>
      <c r="H2356" s="70">
        <f t="shared" si="642"/>
        <v>0</v>
      </c>
      <c r="I2356" s="70">
        <f t="shared" si="642"/>
        <v>0</v>
      </c>
      <c r="J2356" s="158"/>
      <c r="K2356" s="69"/>
      <c r="L2356" s="69"/>
      <c r="M2356" s="69"/>
      <c r="N2356" s="69"/>
      <c r="O2356" s="69"/>
      <c r="P2356" s="69"/>
      <c r="Q2356" s="69"/>
      <c r="R2356" s="69"/>
    </row>
    <row r="2357" spans="1:18" s="18" customFormat="1" ht="34.5" hidden="1" customHeight="1" x14ac:dyDescent="0.2">
      <c r="A2357" s="16" t="s">
        <v>35</v>
      </c>
      <c r="B2357" s="49">
        <v>793</v>
      </c>
      <c r="C2357" s="15" t="s">
        <v>155</v>
      </c>
      <c r="D2357" s="15" t="s">
        <v>25</v>
      </c>
      <c r="E2357" s="15" t="s">
        <v>985</v>
      </c>
      <c r="F2357" s="15" t="s">
        <v>36</v>
      </c>
      <c r="G2357" s="70">
        <f>200000-200000</f>
        <v>0</v>
      </c>
      <c r="H2357" s="70">
        <v>0</v>
      </c>
      <c r="I2357" s="70">
        <v>0</v>
      </c>
      <c r="J2357" s="158"/>
      <c r="K2357" s="165"/>
      <c r="L2357" s="165"/>
      <c r="M2357" s="165"/>
      <c r="N2357" s="165"/>
      <c r="O2357" s="165"/>
      <c r="P2357" s="165"/>
      <c r="Q2357" s="165"/>
      <c r="R2357" s="165"/>
    </row>
    <row r="2358" spans="1:18" s="18" customFormat="1" ht="58.5" hidden="1" customHeight="1" x14ac:dyDescent="0.2">
      <c r="A2358" s="80" t="s">
        <v>1054</v>
      </c>
      <c r="B2358" s="49">
        <v>793</v>
      </c>
      <c r="C2358" s="15" t="s">
        <v>155</v>
      </c>
      <c r="D2358" s="15" t="s">
        <v>25</v>
      </c>
      <c r="E2358" s="15" t="s">
        <v>987</v>
      </c>
      <c r="F2358" s="15"/>
      <c r="G2358" s="70">
        <f>G2359+G2362</f>
        <v>0</v>
      </c>
      <c r="H2358" s="70">
        <f t="shared" ref="H2358" si="644">H2359</f>
        <v>0</v>
      </c>
      <c r="I2358" s="70">
        <f t="shared" ref="I2358" si="645">I2359</f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ht="30.75" hidden="1" customHeight="1" x14ac:dyDescent="0.2">
      <c r="A2359" s="16" t="s">
        <v>33</v>
      </c>
      <c r="B2359" s="49">
        <v>793</v>
      </c>
      <c r="C2359" s="15" t="s">
        <v>155</v>
      </c>
      <c r="D2359" s="15" t="s">
        <v>25</v>
      </c>
      <c r="E2359" s="15" t="s">
        <v>987</v>
      </c>
      <c r="F2359" s="15" t="s">
        <v>34</v>
      </c>
      <c r="G2359" s="70">
        <f t="shared" ref="G2359:I2359" si="646">G2360</f>
        <v>0</v>
      </c>
      <c r="H2359" s="70">
        <f t="shared" si="646"/>
        <v>0</v>
      </c>
      <c r="I2359" s="70">
        <f t="shared" si="646"/>
        <v>0</v>
      </c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34.5" hidden="1" customHeight="1" x14ac:dyDescent="0.2">
      <c r="A2360" s="16" t="s">
        <v>35</v>
      </c>
      <c r="B2360" s="49">
        <v>793</v>
      </c>
      <c r="C2360" s="15" t="s">
        <v>155</v>
      </c>
      <c r="D2360" s="15" t="s">
        <v>25</v>
      </c>
      <c r="E2360" s="15" t="s">
        <v>987</v>
      </c>
      <c r="F2360" s="15" t="s">
        <v>36</v>
      </c>
      <c r="G2360" s="70">
        <f>5000000-5000000</f>
        <v>0</v>
      </c>
      <c r="H2360" s="70">
        <v>0</v>
      </c>
      <c r="I2360" s="70"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s="18" customFormat="1" ht="39" hidden="1" customHeight="1" x14ac:dyDescent="0.2">
      <c r="A2361" s="16" t="s">
        <v>989</v>
      </c>
      <c r="B2361" s="49">
        <v>793</v>
      </c>
      <c r="C2361" s="15" t="s">
        <v>155</v>
      </c>
      <c r="D2361" s="15" t="s">
        <v>25</v>
      </c>
      <c r="E2361" s="15" t="s">
        <v>988</v>
      </c>
      <c r="F2361" s="15"/>
      <c r="G2361" s="70">
        <f>G2365</f>
        <v>0</v>
      </c>
      <c r="H2361" s="70">
        <f>H2365</f>
        <v>0</v>
      </c>
      <c r="I2361" s="70">
        <f>I2365</f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ht="30.75" hidden="1" customHeight="1" x14ac:dyDescent="0.2">
      <c r="A2362" s="16" t="s">
        <v>91</v>
      </c>
      <c r="B2362" s="49">
        <v>793</v>
      </c>
      <c r="C2362" s="15" t="s">
        <v>155</v>
      </c>
      <c r="D2362" s="15" t="s">
        <v>25</v>
      </c>
      <c r="E2362" s="15" t="s">
        <v>987</v>
      </c>
      <c r="F2362" s="15" t="s">
        <v>316</v>
      </c>
      <c r="G2362" s="70">
        <f t="shared" ref="G2362:I2362" si="647">G2363</f>
        <v>0</v>
      </c>
      <c r="H2362" s="70">
        <f t="shared" si="647"/>
        <v>0</v>
      </c>
      <c r="I2362" s="70">
        <f t="shared" si="647"/>
        <v>0</v>
      </c>
      <c r="J2362" s="158"/>
      <c r="K2362" s="69"/>
      <c r="L2362" s="69"/>
      <c r="M2362" s="69"/>
      <c r="N2362" s="69"/>
      <c r="O2362" s="69"/>
      <c r="P2362" s="69"/>
      <c r="Q2362" s="69"/>
      <c r="R2362" s="69"/>
    </row>
    <row r="2363" spans="1:18" s="18" customFormat="1" ht="34.5" hidden="1" customHeight="1" x14ac:dyDescent="0.2">
      <c r="A2363" s="16" t="s">
        <v>317</v>
      </c>
      <c r="B2363" s="49">
        <v>793</v>
      </c>
      <c r="C2363" s="15" t="s">
        <v>155</v>
      </c>
      <c r="D2363" s="15" t="s">
        <v>25</v>
      </c>
      <c r="E2363" s="15" t="s">
        <v>987</v>
      </c>
      <c r="F2363" s="15" t="s">
        <v>318</v>
      </c>
      <c r="G2363" s="70">
        <f>5000000-5000000</f>
        <v>0</v>
      </c>
      <c r="H2363" s="70">
        <v>0</v>
      </c>
      <c r="I2363" s="70">
        <v>0</v>
      </c>
      <c r="J2363" s="158"/>
      <c r="K2363" s="165"/>
      <c r="L2363" s="165"/>
      <c r="M2363" s="165"/>
      <c r="N2363" s="165"/>
      <c r="O2363" s="165"/>
      <c r="P2363" s="165"/>
      <c r="Q2363" s="165"/>
      <c r="R2363" s="165"/>
    </row>
    <row r="2364" spans="1:18" s="18" customFormat="1" ht="42" hidden="1" customHeight="1" x14ac:dyDescent="0.2">
      <c r="A2364" s="320" t="s">
        <v>1083</v>
      </c>
      <c r="B2364" s="49">
        <v>793</v>
      </c>
      <c r="C2364" s="15" t="s">
        <v>155</v>
      </c>
      <c r="D2364" s="15" t="s">
        <v>25</v>
      </c>
      <c r="E2364" s="15" t="s">
        <v>988</v>
      </c>
      <c r="F2364" s="15"/>
      <c r="G2364" s="70">
        <f>G2365</f>
        <v>0</v>
      </c>
      <c r="H2364" s="70">
        <f t="shared" ref="H2364" si="648">H2365</f>
        <v>0</v>
      </c>
      <c r="I2364" s="70">
        <f t="shared" ref="I2364" si="649">I2365</f>
        <v>0</v>
      </c>
      <c r="J2364" s="158"/>
      <c r="K2364" s="165"/>
      <c r="L2364" s="165"/>
      <c r="M2364" s="165"/>
      <c r="N2364" s="165"/>
      <c r="O2364" s="165"/>
      <c r="P2364" s="165"/>
      <c r="Q2364" s="165"/>
      <c r="R2364" s="165"/>
    </row>
    <row r="2365" spans="1:18" ht="30.75" hidden="1" customHeight="1" x14ac:dyDescent="0.2">
      <c r="A2365" s="16" t="s">
        <v>33</v>
      </c>
      <c r="B2365" s="49">
        <v>793</v>
      </c>
      <c r="C2365" s="15" t="s">
        <v>155</v>
      </c>
      <c r="D2365" s="15" t="s">
        <v>25</v>
      </c>
      <c r="E2365" s="15" t="s">
        <v>988</v>
      </c>
      <c r="F2365" s="15" t="s">
        <v>34</v>
      </c>
      <c r="G2365" s="70">
        <f t="shared" ref="G2365:I2365" si="650">G2366</f>
        <v>0</v>
      </c>
      <c r="H2365" s="70">
        <f t="shared" si="650"/>
        <v>0</v>
      </c>
      <c r="I2365" s="70">
        <f t="shared" si="650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s="18" customFormat="1" ht="34.5" hidden="1" customHeight="1" x14ac:dyDescent="0.2">
      <c r="A2366" s="16" t="s">
        <v>35</v>
      </c>
      <c r="B2366" s="49">
        <v>793</v>
      </c>
      <c r="C2366" s="15" t="s">
        <v>155</v>
      </c>
      <c r="D2366" s="15" t="s">
        <v>25</v>
      </c>
      <c r="E2366" s="15" t="s">
        <v>988</v>
      </c>
      <c r="F2366" s="15" t="s">
        <v>36</v>
      </c>
      <c r="G2366" s="70">
        <f>2000000-2000000</f>
        <v>0</v>
      </c>
      <c r="H2366" s="70">
        <v>0</v>
      </c>
      <c r="I2366" s="70">
        <v>0</v>
      </c>
      <c r="J2366" s="158"/>
      <c r="K2366" s="165"/>
      <c r="L2366" s="165"/>
      <c r="M2366" s="165"/>
      <c r="N2366" s="165"/>
      <c r="O2366" s="165"/>
      <c r="P2366" s="165"/>
      <c r="Q2366" s="165"/>
      <c r="R2366" s="165"/>
    </row>
    <row r="2367" spans="1:18" s="3" customFormat="1" ht="67.5" hidden="1" customHeight="1" x14ac:dyDescent="0.2">
      <c r="A2367" s="16" t="s">
        <v>295</v>
      </c>
      <c r="B2367" s="49">
        <v>793</v>
      </c>
      <c r="C2367" s="15" t="s">
        <v>155</v>
      </c>
      <c r="D2367" s="15" t="s">
        <v>25</v>
      </c>
      <c r="E2367" s="15" t="s">
        <v>296</v>
      </c>
      <c r="F2367" s="15"/>
      <c r="G2367" s="70">
        <f>G2371+G2369</f>
        <v>0</v>
      </c>
      <c r="H2367" s="70">
        <f>H2371+H2369</f>
        <v>0</v>
      </c>
      <c r="I2367" s="70">
        <f>I2371+I2369</f>
        <v>0</v>
      </c>
      <c r="J2367" s="158"/>
      <c r="K2367" s="62"/>
      <c r="L2367" s="62"/>
      <c r="M2367" s="62"/>
      <c r="N2367" s="62"/>
      <c r="O2367" s="62"/>
      <c r="P2367" s="62"/>
      <c r="Q2367" s="62"/>
      <c r="R2367" s="62"/>
    </row>
    <row r="2368" spans="1:18" ht="25.5" hidden="1" x14ac:dyDescent="0.2">
      <c r="A2368" s="16" t="s">
        <v>33</v>
      </c>
      <c r="B2368" s="49">
        <v>793</v>
      </c>
      <c r="C2368" s="15" t="s">
        <v>155</v>
      </c>
      <c r="D2368" s="15" t="s">
        <v>25</v>
      </c>
      <c r="E2368" s="15" t="s">
        <v>296</v>
      </c>
      <c r="F2368" s="15" t="s">
        <v>34</v>
      </c>
      <c r="G2368" s="70">
        <f>G2369</f>
        <v>0</v>
      </c>
      <c r="H2368" s="70">
        <f>H2369</f>
        <v>0</v>
      </c>
      <c r="I2368" s="70">
        <f>I2369</f>
        <v>0</v>
      </c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ht="25.5" hidden="1" x14ac:dyDescent="0.2">
      <c r="A2369" s="16" t="s">
        <v>35</v>
      </c>
      <c r="B2369" s="49">
        <v>793</v>
      </c>
      <c r="C2369" s="15" t="s">
        <v>155</v>
      </c>
      <c r="D2369" s="15" t="s">
        <v>25</v>
      </c>
      <c r="E2369" s="15" t="s">
        <v>296</v>
      </c>
      <c r="F2369" s="15" t="s">
        <v>36</v>
      </c>
      <c r="G2369" s="70"/>
      <c r="H2369" s="70"/>
      <c r="I2369" s="70"/>
      <c r="J2369" s="158"/>
      <c r="K2369" s="69"/>
      <c r="L2369" s="69"/>
      <c r="M2369" s="69"/>
      <c r="N2369" s="69"/>
      <c r="O2369" s="69"/>
      <c r="P2369" s="69"/>
      <c r="Q2369" s="69"/>
      <c r="R2369" s="69"/>
    </row>
    <row r="2370" spans="1:18" hidden="1" x14ac:dyDescent="0.2">
      <c r="A2370" s="16" t="s">
        <v>140</v>
      </c>
      <c r="B2370" s="49">
        <v>793</v>
      </c>
      <c r="C2370" s="15" t="s">
        <v>155</v>
      </c>
      <c r="D2370" s="15" t="s">
        <v>25</v>
      </c>
      <c r="E2370" s="15" t="s">
        <v>296</v>
      </c>
      <c r="F2370" s="15" t="s">
        <v>141</v>
      </c>
      <c r="G2370" s="70">
        <f>G2371</f>
        <v>0</v>
      </c>
      <c r="H2370" s="70">
        <f>H2371</f>
        <v>0</v>
      </c>
      <c r="I2370" s="70">
        <f>I2371</f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idden="1" x14ac:dyDescent="0.2">
      <c r="A2371" s="16" t="s">
        <v>160</v>
      </c>
      <c r="B2371" s="49">
        <v>793</v>
      </c>
      <c r="C2371" s="15" t="s">
        <v>155</v>
      </c>
      <c r="D2371" s="15" t="s">
        <v>25</v>
      </c>
      <c r="E2371" s="15" t="s">
        <v>296</v>
      </c>
      <c r="F2371" s="15" t="s">
        <v>161</v>
      </c>
      <c r="G2371" s="70"/>
      <c r="H2371" s="70"/>
      <c r="I2371" s="70"/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44.25" hidden="1" customHeight="1" x14ac:dyDescent="0.2">
      <c r="A2372" s="16" t="s">
        <v>719</v>
      </c>
      <c r="B2372" s="49">
        <v>793</v>
      </c>
      <c r="C2372" s="15" t="s">
        <v>155</v>
      </c>
      <c r="D2372" s="15" t="s">
        <v>25</v>
      </c>
      <c r="E2372" s="15" t="s">
        <v>718</v>
      </c>
      <c r="F2372" s="15"/>
      <c r="G2372" s="70">
        <f t="shared" ref="G2372:I2382" si="651">G2373</f>
        <v>0</v>
      </c>
      <c r="H2372" s="70">
        <f t="shared" si="651"/>
        <v>0</v>
      </c>
      <c r="I2372" s="70">
        <f t="shared" si="651"/>
        <v>0</v>
      </c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hidden="1" customHeight="1" x14ac:dyDescent="0.2">
      <c r="A2373" s="16" t="s">
        <v>33</v>
      </c>
      <c r="B2373" s="49">
        <v>793</v>
      </c>
      <c r="C2373" s="15" t="s">
        <v>155</v>
      </c>
      <c r="D2373" s="15" t="s">
        <v>25</v>
      </c>
      <c r="E2373" s="15" t="s">
        <v>718</v>
      </c>
      <c r="F2373" s="15" t="s">
        <v>316</v>
      </c>
      <c r="G2373" s="70">
        <f t="shared" si="651"/>
        <v>0</v>
      </c>
      <c r="H2373" s="70">
        <f t="shared" si="651"/>
        <v>0</v>
      </c>
      <c r="I2373" s="70">
        <f t="shared" si="651"/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 x14ac:dyDescent="0.2">
      <c r="A2374" s="16" t="s">
        <v>35</v>
      </c>
      <c r="B2374" s="49">
        <v>793</v>
      </c>
      <c r="C2374" s="15" t="s">
        <v>155</v>
      </c>
      <c r="D2374" s="15" t="s">
        <v>25</v>
      </c>
      <c r="E2374" s="15" t="s">
        <v>718</v>
      </c>
      <c r="F2374" s="15" t="s">
        <v>318</v>
      </c>
      <c r="G2374" s="70"/>
      <c r="H2374" s="70"/>
      <c r="I2374" s="70"/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44.25" hidden="1" customHeight="1" x14ac:dyDescent="0.2">
      <c r="A2375" s="16" t="s">
        <v>721</v>
      </c>
      <c r="B2375" s="49">
        <v>793</v>
      </c>
      <c r="C2375" s="15" t="s">
        <v>155</v>
      </c>
      <c r="D2375" s="15" t="s">
        <v>25</v>
      </c>
      <c r="E2375" s="15" t="s">
        <v>720</v>
      </c>
      <c r="F2375" s="15"/>
      <c r="G2375" s="70">
        <f t="shared" si="651"/>
        <v>0</v>
      </c>
      <c r="H2375" s="70">
        <f t="shared" si="651"/>
        <v>0</v>
      </c>
      <c r="I2375" s="70">
        <f t="shared" si="651"/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34.5" hidden="1" customHeight="1" x14ac:dyDescent="0.2">
      <c r="A2376" s="16" t="s">
        <v>33</v>
      </c>
      <c r="B2376" s="49">
        <v>793</v>
      </c>
      <c r="C2376" s="15" t="s">
        <v>155</v>
      </c>
      <c r="D2376" s="15" t="s">
        <v>25</v>
      </c>
      <c r="E2376" s="15" t="s">
        <v>720</v>
      </c>
      <c r="F2376" s="15" t="s">
        <v>316</v>
      </c>
      <c r="G2376" s="70">
        <f t="shared" si="651"/>
        <v>0</v>
      </c>
      <c r="H2376" s="70">
        <f t="shared" si="651"/>
        <v>0</v>
      </c>
      <c r="I2376" s="70">
        <f t="shared" si="651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 x14ac:dyDescent="0.2">
      <c r="A2377" s="16" t="s">
        <v>35</v>
      </c>
      <c r="B2377" s="49">
        <v>793</v>
      </c>
      <c r="C2377" s="15" t="s">
        <v>155</v>
      </c>
      <c r="D2377" s="15" t="s">
        <v>25</v>
      </c>
      <c r="E2377" s="15" t="s">
        <v>720</v>
      </c>
      <c r="F2377" s="15" t="s">
        <v>318</v>
      </c>
      <c r="G2377" s="70"/>
      <c r="H2377" s="70"/>
      <c r="I2377" s="70"/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44.25" hidden="1" customHeight="1" x14ac:dyDescent="0.2">
      <c r="A2378" s="16" t="s">
        <v>723</v>
      </c>
      <c r="B2378" s="49">
        <v>793</v>
      </c>
      <c r="C2378" s="15" t="s">
        <v>155</v>
      </c>
      <c r="D2378" s="15" t="s">
        <v>25</v>
      </c>
      <c r="E2378" s="15" t="s">
        <v>722</v>
      </c>
      <c r="F2378" s="15"/>
      <c r="G2378" s="70">
        <f t="shared" si="651"/>
        <v>0</v>
      </c>
      <c r="H2378" s="70">
        <f t="shared" si="651"/>
        <v>0</v>
      </c>
      <c r="I2378" s="70">
        <f t="shared" si="651"/>
        <v>0</v>
      </c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34.5" hidden="1" customHeight="1" x14ac:dyDescent="0.2">
      <c r="A2379" s="16" t="s">
        <v>33</v>
      </c>
      <c r="B2379" s="49">
        <v>793</v>
      </c>
      <c r="C2379" s="15" t="s">
        <v>155</v>
      </c>
      <c r="D2379" s="15" t="s">
        <v>25</v>
      </c>
      <c r="E2379" s="15" t="s">
        <v>722</v>
      </c>
      <c r="F2379" s="15" t="s">
        <v>316</v>
      </c>
      <c r="G2379" s="70">
        <f t="shared" si="651"/>
        <v>0</v>
      </c>
      <c r="H2379" s="70">
        <f t="shared" si="651"/>
        <v>0</v>
      </c>
      <c r="I2379" s="70">
        <f t="shared" si="651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 x14ac:dyDescent="0.2">
      <c r="A2380" s="16" t="s">
        <v>35</v>
      </c>
      <c r="B2380" s="49">
        <v>793</v>
      </c>
      <c r="C2380" s="15" t="s">
        <v>155</v>
      </c>
      <c r="D2380" s="15" t="s">
        <v>25</v>
      </c>
      <c r="E2380" s="15" t="s">
        <v>722</v>
      </c>
      <c r="F2380" s="15" t="s">
        <v>318</v>
      </c>
      <c r="G2380" s="70"/>
      <c r="H2380" s="70"/>
      <c r="I2380" s="70"/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57" hidden="1" customHeight="1" x14ac:dyDescent="0.2">
      <c r="A2381" s="16" t="s">
        <v>725</v>
      </c>
      <c r="B2381" s="49">
        <v>793</v>
      </c>
      <c r="C2381" s="15" t="s">
        <v>155</v>
      </c>
      <c r="D2381" s="15" t="s">
        <v>25</v>
      </c>
      <c r="E2381" s="15" t="s">
        <v>724</v>
      </c>
      <c r="F2381" s="15"/>
      <c r="G2381" s="70">
        <f t="shared" si="651"/>
        <v>0</v>
      </c>
      <c r="H2381" s="70">
        <f t="shared" si="651"/>
        <v>0</v>
      </c>
      <c r="I2381" s="70">
        <f t="shared" si="651"/>
        <v>0</v>
      </c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 x14ac:dyDescent="0.2">
      <c r="A2382" s="16" t="s">
        <v>33</v>
      </c>
      <c r="B2382" s="49">
        <v>793</v>
      </c>
      <c r="C2382" s="15" t="s">
        <v>155</v>
      </c>
      <c r="D2382" s="15" t="s">
        <v>25</v>
      </c>
      <c r="E2382" s="15" t="s">
        <v>724</v>
      </c>
      <c r="F2382" s="15" t="s">
        <v>316</v>
      </c>
      <c r="G2382" s="70">
        <f t="shared" si="651"/>
        <v>0</v>
      </c>
      <c r="H2382" s="70">
        <f t="shared" si="651"/>
        <v>0</v>
      </c>
      <c r="I2382" s="70">
        <f t="shared" si="651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 x14ac:dyDescent="0.2">
      <c r="A2383" s="16" t="s">
        <v>35</v>
      </c>
      <c r="B2383" s="49">
        <v>793</v>
      </c>
      <c r="C2383" s="15" t="s">
        <v>155</v>
      </c>
      <c r="D2383" s="15" t="s">
        <v>25</v>
      </c>
      <c r="E2383" s="15" t="s">
        <v>724</v>
      </c>
      <c r="F2383" s="15" t="s">
        <v>318</v>
      </c>
      <c r="G2383" s="70"/>
      <c r="H2383" s="70"/>
      <c r="I2383" s="70"/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34.5" hidden="1" customHeight="1" x14ac:dyDescent="0.2">
      <c r="A2384" s="16" t="s">
        <v>443</v>
      </c>
      <c r="B2384" s="49">
        <v>793</v>
      </c>
      <c r="C2384" s="15" t="s">
        <v>155</v>
      </c>
      <c r="D2384" s="15" t="s">
        <v>25</v>
      </c>
      <c r="E2384" s="15" t="s">
        <v>444</v>
      </c>
      <c r="F2384" s="15"/>
      <c r="G2384" s="70">
        <f t="shared" ref="G2384:I2391" si="652">G2385</f>
        <v>0</v>
      </c>
      <c r="H2384" s="70">
        <f t="shared" si="652"/>
        <v>0</v>
      </c>
      <c r="I2384" s="70">
        <f t="shared" si="652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34.5" hidden="1" customHeight="1" x14ac:dyDescent="0.2">
      <c r="A2385" s="16" t="s">
        <v>33</v>
      </c>
      <c r="B2385" s="49">
        <v>793</v>
      </c>
      <c r="C2385" s="15" t="s">
        <v>155</v>
      </c>
      <c r="D2385" s="15" t="s">
        <v>25</v>
      </c>
      <c r="E2385" s="15" t="s">
        <v>444</v>
      </c>
      <c r="F2385" s="15" t="s">
        <v>34</v>
      </c>
      <c r="G2385" s="70">
        <f t="shared" si="652"/>
        <v>0</v>
      </c>
      <c r="H2385" s="70">
        <f t="shared" si="652"/>
        <v>0</v>
      </c>
      <c r="I2385" s="70">
        <f t="shared" si="652"/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 x14ac:dyDescent="0.2">
      <c r="A2386" s="16" t="s">
        <v>35</v>
      </c>
      <c r="B2386" s="49">
        <v>793</v>
      </c>
      <c r="C2386" s="15" t="s">
        <v>155</v>
      </c>
      <c r="D2386" s="15" t="s">
        <v>25</v>
      </c>
      <c r="E2386" s="15" t="s">
        <v>444</v>
      </c>
      <c r="F2386" s="15" t="s">
        <v>36</v>
      </c>
      <c r="G2386" s="70">
        <v>0</v>
      </c>
      <c r="H2386" s="70">
        <f>167220-167220</f>
        <v>0</v>
      </c>
      <c r="I2386" s="70"/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18" ht="18" hidden="1" customHeight="1" x14ac:dyDescent="0.2">
      <c r="A2387" s="16" t="s">
        <v>140</v>
      </c>
      <c r="B2387" s="49">
        <v>793</v>
      </c>
      <c r="C2387" s="15" t="s">
        <v>155</v>
      </c>
      <c r="D2387" s="15" t="s">
        <v>25</v>
      </c>
      <c r="E2387" s="15" t="s">
        <v>632</v>
      </c>
      <c r="F2387" s="15" t="s">
        <v>141</v>
      </c>
      <c r="G2387" s="70">
        <f>G2388</f>
        <v>0</v>
      </c>
      <c r="H2387" s="70">
        <f>H2388</f>
        <v>0</v>
      </c>
      <c r="I2387" s="70">
        <f>I2388</f>
        <v>0</v>
      </c>
      <c r="J2387" s="158"/>
      <c r="K2387" s="69"/>
      <c r="L2387" s="69"/>
      <c r="M2387" s="69"/>
      <c r="N2387" s="69"/>
      <c r="O2387" s="69"/>
      <c r="P2387" s="69"/>
      <c r="Q2387" s="69"/>
      <c r="R2387" s="69"/>
    </row>
    <row r="2388" spans="1:18" ht="18" hidden="1" customHeight="1" x14ac:dyDescent="0.2">
      <c r="A2388" s="16" t="s">
        <v>160</v>
      </c>
      <c r="B2388" s="49">
        <v>793</v>
      </c>
      <c r="C2388" s="15" t="s">
        <v>155</v>
      </c>
      <c r="D2388" s="15" t="s">
        <v>25</v>
      </c>
      <c r="E2388" s="15" t="s">
        <v>632</v>
      </c>
      <c r="F2388" s="15" t="s">
        <v>161</v>
      </c>
      <c r="G2388" s="70"/>
      <c r="H2388" s="70">
        <v>0</v>
      </c>
      <c r="I2388" s="70"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s="3" customFormat="1" ht="67.5" hidden="1" customHeight="1" x14ac:dyDescent="0.2">
      <c r="A2389" s="16" t="s">
        <v>295</v>
      </c>
      <c r="B2389" s="49">
        <v>793</v>
      </c>
      <c r="C2389" s="15" t="s">
        <v>155</v>
      </c>
      <c r="D2389" s="15" t="s">
        <v>25</v>
      </c>
      <c r="E2389" s="15" t="s">
        <v>296</v>
      </c>
      <c r="F2389" s="15"/>
      <c r="G2389" s="70">
        <f>G2369</f>
        <v>0</v>
      </c>
      <c r="H2389" s="70"/>
      <c r="I2389" s="70"/>
      <c r="J2389" s="158"/>
      <c r="K2389" s="62"/>
      <c r="L2389" s="62"/>
      <c r="M2389" s="62"/>
      <c r="N2389" s="62"/>
      <c r="O2389" s="62"/>
      <c r="P2389" s="62"/>
      <c r="Q2389" s="62"/>
      <c r="R2389" s="62"/>
    </row>
    <row r="2390" spans="1:18" ht="34.5" hidden="1" customHeight="1" x14ac:dyDescent="0.2">
      <c r="A2390" s="16" t="s">
        <v>1308</v>
      </c>
      <c r="B2390" s="49">
        <v>793</v>
      </c>
      <c r="C2390" s="15" t="s">
        <v>155</v>
      </c>
      <c r="D2390" s="15" t="s">
        <v>25</v>
      </c>
      <c r="E2390" s="15" t="s">
        <v>467</v>
      </c>
      <c r="F2390" s="15"/>
      <c r="G2390" s="70">
        <f t="shared" si="652"/>
        <v>0</v>
      </c>
      <c r="H2390" s="70">
        <f t="shared" si="652"/>
        <v>0</v>
      </c>
      <c r="I2390" s="70">
        <f t="shared" si="652"/>
        <v>0</v>
      </c>
      <c r="J2390" s="158"/>
      <c r="K2390" s="69"/>
      <c r="L2390" s="69"/>
      <c r="M2390" s="69"/>
      <c r="N2390" s="69"/>
      <c r="O2390" s="69"/>
      <c r="P2390" s="69"/>
      <c r="Q2390" s="69"/>
      <c r="R2390" s="69"/>
    </row>
    <row r="2391" spans="1:18" ht="34.5" hidden="1" customHeight="1" x14ac:dyDescent="0.2">
      <c r="A2391" s="16" t="s">
        <v>33</v>
      </c>
      <c r="B2391" s="49">
        <v>793</v>
      </c>
      <c r="C2391" s="15" t="s">
        <v>155</v>
      </c>
      <c r="D2391" s="15" t="s">
        <v>25</v>
      </c>
      <c r="E2391" s="15" t="s">
        <v>467</v>
      </c>
      <c r="F2391" s="15" t="s">
        <v>34</v>
      </c>
      <c r="G2391" s="70">
        <f t="shared" si="652"/>
        <v>0</v>
      </c>
      <c r="H2391" s="70">
        <f t="shared" si="652"/>
        <v>0</v>
      </c>
      <c r="I2391" s="70">
        <f t="shared" si="652"/>
        <v>0</v>
      </c>
      <c r="J2391" s="158"/>
      <c r="K2391" s="69"/>
      <c r="L2391" s="69"/>
      <c r="M2391" s="69"/>
      <c r="N2391" s="69"/>
      <c r="O2391" s="69"/>
      <c r="P2391" s="69"/>
      <c r="Q2391" s="69"/>
      <c r="R2391" s="69"/>
    </row>
    <row r="2392" spans="1:18" ht="34.5" hidden="1" customHeight="1" x14ac:dyDescent="0.2">
      <c r="A2392" s="16" t="s">
        <v>35</v>
      </c>
      <c r="B2392" s="49">
        <v>793</v>
      </c>
      <c r="C2392" s="15" t="s">
        <v>155</v>
      </c>
      <c r="D2392" s="15" t="s">
        <v>25</v>
      </c>
      <c r="E2392" s="15" t="s">
        <v>467</v>
      </c>
      <c r="F2392" s="15" t="s">
        <v>36</v>
      </c>
      <c r="G2392" s="70"/>
      <c r="H2392" s="70"/>
      <c r="I2392" s="70"/>
      <c r="J2392" s="158"/>
      <c r="K2392" s="69"/>
      <c r="L2392" s="69"/>
      <c r="M2392" s="69"/>
      <c r="N2392" s="69"/>
      <c r="O2392" s="69"/>
      <c r="P2392" s="69"/>
      <c r="Q2392" s="69"/>
      <c r="R2392" s="69"/>
    </row>
    <row r="2393" spans="1:18" s="22" customFormat="1" ht="57" hidden="1" customHeight="1" x14ac:dyDescent="0.2">
      <c r="A2393" s="16"/>
      <c r="B2393" s="49"/>
      <c r="C2393" s="41"/>
      <c r="D2393" s="41"/>
      <c r="E2393" s="41"/>
      <c r="F2393" s="66"/>
      <c r="G2393" s="29"/>
      <c r="H2393" s="29"/>
      <c r="I2393" s="29"/>
      <c r="J2393" s="61"/>
      <c r="K2393" s="61"/>
      <c r="L2393" s="61"/>
      <c r="M2393" s="61"/>
      <c r="N2393" s="61"/>
      <c r="O2393" s="61"/>
      <c r="P2393" s="61"/>
      <c r="Q2393" s="61"/>
      <c r="R2393" s="61"/>
    </row>
    <row r="2394" spans="1:18" x14ac:dyDescent="0.2">
      <c r="A2394" s="16" t="s">
        <v>1404</v>
      </c>
      <c r="B2394" s="49">
        <v>793</v>
      </c>
      <c r="C2394" s="15" t="s">
        <v>155</v>
      </c>
      <c r="D2394" s="15" t="s">
        <v>25</v>
      </c>
      <c r="E2394" s="15" t="s">
        <v>1402</v>
      </c>
      <c r="F2394" s="15"/>
      <c r="G2394" s="70">
        <f>G2395</f>
        <v>170000</v>
      </c>
      <c r="H2394" s="70">
        <f t="shared" ref="G2394:I2398" si="653">H2395</f>
        <v>500000</v>
      </c>
      <c r="I2394" s="70">
        <f t="shared" si="653"/>
        <v>500000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25.5" x14ac:dyDescent="0.2">
      <c r="A2395" s="16" t="s">
        <v>33</v>
      </c>
      <c r="B2395" s="49">
        <v>793</v>
      </c>
      <c r="C2395" s="15" t="s">
        <v>155</v>
      </c>
      <c r="D2395" s="15" t="s">
        <v>25</v>
      </c>
      <c r="E2395" s="15" t="s">
        <v>1402</v>
      </c>
      <c r="F2395" s="15" t="s">
        <v>34</v>
      </c>
      <c r="G2395" s="70">
        <f t="shared" si="653"/>
        <v>170000</v>
      </c>
      <c r="H2395" s="70">
        <f t="shared" si="653"/>
        <v>500000</v>
      </c>
      <c r="I2395" s="70">
        <f t="shared" si="653"/>
        <v>500000</v>
      </c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ht="25.5" x14ac:dyDescent="0.2">
      <c r="A2396" s="16" t="s">
        <v>35</v>
      </c>
      <c r="B2396" s="49">
        <v>793</v>
      </c>
      <c r="C2396" s="15" t="s">
        <v>155</v>
      </c>
      <c r="D2396" s="15" t="s">
        <v>25</v>
      </c>
      <c r="E2396" s="15" t="s">
        <v>1402</v>
      </c>
      <c r="F2396" s="15" t="s">
        <v>36</v>
      </c>
      <c r="G2396" s="70">
        <f>1250000-1080000</f>
        <v>170000</v>
      </c>
      <c r="H2396" s="70">
        <v>500000</v>
      </c>
      <c r="I2396" s="70">
        <v>500000</v>
      </c>
      <c r="J2396" s="158"/>
      <c r="K2396" s="69"/>
      <c r="L2396" s="69"/>
      <c r="M2396" s="69"/>
      <c r="N2396" s="69"/>
      <c r="O2396" s="69"/>
      <c r="P2396" s="69"/>
      <c r="Q2396" s="69"/>
      <c r="R2396" s="69"/>
    </row>
    <row r="2397" spans="1:18" ht="25.5" x14ac:dyDescent="0.2">
      <c r="A2397" s="16" t="s">
        <v>1487</v>
      </c>
      <c r="B2397" s="49">
        <v>793</v>
      </c>
      <c r="C2397" s="15" t="s">
        <v>155</v>
      </c>
      <c r="D2397" s="15" t="s">
        <v>25</v>
      </c>
      <c r="E2397" s="82" t="s">
        <v>1503</v>
      </c>
      <c r="F2397" s="15"/>
      <c r="G2397" s="70">
        <f>G2398</f>
        <v>129248.57</v>
      </c>
      <c r="H2397" s="70">
        <f t="shared" si="653"/>
        <v>0</v>
      </c>
      <c r="I2397" s="70">
        <f t="shared" si="653"/>
        <v>0</v>
      </c>
      <c r="J2397" s="158"/>
      <c r="K2397" s="69"/>
      <c r="L2397" s="69"/>
      <c r="M2397" s="69"/>
      <c r="N2397" s="69"/>
      <c r="O2397" s="69"/>
      <c r="P2397" s="69"/>
      <c r="Q2397" s="69"/>
      <c r="R2397" s="69"/>
    </row>
    <row r="2398" spans="1:18" ht="25.5" x14ac:dyDescent="0.2">
      <c r="A2398" s="16" t="s">
        <v>33</v>
      </c>
      <c r="B2398" s="49">
        <v>793</v>
      </c>
      <c r="C2398" s="15" t="s">
        <v>155</v>
      </c>
      <c r="D2398" s="15" t="s">
        <v>25</v>
      </c>
      <c r="E2398" s="15" t="s">
        <v>1503</v>
      </c>
      <c r="F2398" s="15" t="s">
        <v>34</v>
      </c>
      <c r="G2398" s="70">
        <f t="shared" si="653"/>
        <v>129248.57</v>
      </c>
      <c r="H2398" s="70">
        <f t="shared" si="653"/>
        <v>0</v>
      </c>
      <c r="I2398" s="70">
        <f t="shared" si="653"/>
        <v>0</v>
      </c>
      <c r="J2398" s="158"/>
      <c r="K2398" s="69"/>
      <c r="L2398" s="69"/>
      <c r="M2398" s="69"/>
      <c r="N2398" s="69"/>
      <c r="O2398" s="69"/>
      <c r="P2398" s="69"/>
      <c r="Q2398" s="69"/>
      <c r="R2398" s="69"/>
    </row>
    <row r="2399" spans="1:18" ht="25.5" x14ac:dyDescent="0.2">
      <c r="A2399" s="16" t="s">
        <v>35</v>
      </c>
      <c r="B2399" s="49">
        <v>793</v>
      </c>
      <c r="C2399" s="15" t="s">
        <v>155</v>
      </c>
      <c r="D2399" s="15" t="s">
        <v>25</v>
      </c>
      <c r="E2399" s="15" t="s">
        <v>1503</v>
      </c>
      <c r="F2399" s="15" t="s">
        <v>36</v>
      </c>
      <c r="G2399" s="84">
        <v>129248.57</v>
      </c>
      <c r="H2399" s="84"/>
      <c r="I2399" s="70"/>
      <c r="J2399" s="158"/>
      <c r="K2399" s="69"/>
      <c r="L2399" s="69"/>
      <c r="M2399" s="69"/>
      <c r="N2399" s="69"/>
      <c r="O2399" s="69"/>
      <c r="P2399" s="69"/>
      <c r="Q2399" s="69"/>
      <c r="R2399" s="69"/>
    </row>
    <row r="2400" spans="1:18" s="18" customFormat="1" ht="57" hidden="1" customHeight="1" x14ac:dyDescent="0.2">
      <c r="A2400" s="16" t="s">
        <v>1444</v>
      </c>
      <c r="B2400" s="49">
        <v>793</v>
      </c>
      <c r="C2400" s="15" t="s">
        <v>155</v>
      </c>
      <c r="D2400" s="15" t="s">
        <v>25</v>
      </c>
      <c r="E2400" s="15" t="s">
        <v>1443</v>
      </c>
      <c r="F2400" s="15"/>
      <c r="G2400" s="84">
        <f t="shared" ref="G2400:I2401" si="654">G2401</f>
        <v>0</v>
      </c>
      <c r="H2400" s="84">
        <f t="shared" si="654"/>
        <v>0</v>
      </c>
      <c r="I2400" s="70">
        <f t="shared" si="654"/>
        <v>0</v>
      </c>
      <c r="J2400" s="158"/>
      <c r="K2400" s="165"/>
      <c r="L2400" s="165"/>
      <c r="M2400" s="165"/>
      <c r="N2400" s="165"/>
      <c r="O2400" s="165"/>
      <c r="P2400" s="165"/>
      <c r="Q2400" s="165"/>
      <c r="R2400" s="165"/>
    </row>
    <row r="2401" spans="1:18" ht="35.25" hidden="1" customHeight="1" x14ac:dyDescent="0.2">
      <c r="A2401" s="16" t="s">
        <v>91</v>
      </c>
      <c r="B2401" s="49">
        <v>793</v>
      </c>
      <c r="C2401" s="15" t="s">
        <v>155</v>
      </c>
      <c r="D2401" s="15" t="s">
        <v>25</v>
      </c>
      <c r="E2401" s="15" t="s">
        <v>1443</v>
      </c>
      <c r="F2401" s="15" t="s">
        <v>316</v>
      </c>
      <c r="G2401" s="84">
        <f t="shared" si="654"/>
        <v>0</v>
      </c>
      <c r="H2401" s="84">
        <f t="shared" si="654"/>
        <v>0</v>
      </c>
      <c r="I2401" s="70">
        <f t="shared" si="654"/>
        <v>0</v>
      </c>
      <c r="J2401" s="158"/>
      <c r="K2401" s="69"/>
      <c r="L2401" s="69"/>
      <c r="M2401" s="69"/>
      <c r="N2401" s="69"/>
      <c r="O2401" s="69"/>
      <c r="P2401" s="69"/>
      <c r="Q2401" s="69"/>
      <c r="R2401" s="69"/>
    </row>
    <row r="2402" spans="1:18" s="18" customFormat="1" ht="35.25" hidden="1" customHeight="1" x14ac:dyDescent="0.2">
      <c r="A2402" s="16" t="s">
        <v>317</v>
      </c>
      <c r="B2402" s="49">
        <v>793</v>
      </c>
      <c r="C2402" s="15" t="s">
        <v>155</v>
      </c>
      <c r="D2402" s="15" t="s">
        <v>25</v>
      </c>
      <c r="E2402" s="15" t="s">
        <v>1443</v>
      </c>
      <c r="F2402" s="15" t="s">
        <v>318</v>
      </c>
      <c r="G2402" s="84"/>
      <c r="H2402" s="84"/>
      <c r="I2402" s="70"/>
      <c r="J2402" s="158"/>
      <c r="K2402" s="165"/>
      <c r="L2402" s="165"/>
      <c r="M2402" s="165"/>
      <c r="N2402" s="165"/>
      <c r="O2402" s="165"/>
      <c r="P2402" s="165"/>
      <c r="Q2402" s="165"/>
      <c r="R2402" s="165"/>
    </row>
    <row r="2403" spans="1:18" ht="34.5" customHeight="1" x14ac:dyDescent="0.2">
      <c r="A2403" s="16" t="s">
        <v>794</v>
      </c>
      <c r="B2403" s="14">
        <v>793</v>
      </c>
      <c r="C2403" s="15" t="s">
        <v>155</v>
      </c>
      <c r="D2403" s="15" t="s">
        <v>25</v>
      </c>
      <c r="E2403" s="15" t="s">
        <v>795</v>
      </c>
      <c r="F2403" s="15"/>
      <c r="G2403" s="84">
        <f t="shared" ref="G2403:I2404" si="655">G2404</f>
        <v>1017999.34</v>
      </c>
      <c r="H2403" s="84">
        <f t="shared" si="655"/>
        <v>1000000</v>
      </c>
      <c r="I2403" s="70">
        <f t="shared" si="655"/>
        <v>1000000</v>
      </c>
      <c r="J2403" s="69"/>
      <c r="K2403" s="69"/>
      <c r="L2403" s="69"/>
      <c r="M2403" s="69"/>
      <c r="N2403" s="69"/>
      <c r="O2403" s="69"/>
      <c r="P2403" s="69"/>
      <c r="Q2403" s="69"/>
      <c r="R2403" s="69"/>
    </row>
    <row r="2404" spans="1:18" ht="34.5" customHeight="1" x14ac:dyDescent="0.2">
      <c r="A2404" s="16" t="s">
        <v>33</v>
      </c>
      <c r="B2404" s="14">
        <v>793</v>
      </c>
      <c r="C2404" s="15" t="s">
        <v>155</v>
      </c>
      <c r="D2404" s="15" t="s">
        <v>25</v>
      </c>
      <c r="E2404" s="15" t="s">
        <v>795</v>
      </c>
      <c r="F2404" s="15" t="s">
        <v>34</v>
      </c>
      <c r="G2404" s="84">
        <f t="shared" si="655"/>
        <v>1017999.34</v>
      </c>
      <c r="H2404" s="84">
        <f t="shared" si="655"/>
        <v>1000000</v>
      </c>
      <c r="I2404" s="70">
        <f t="shared" si="655"/>
        <v>1000000</v>
      </c>
      <c r="J2404" s="69"/>
      <c r="K2404" s="69"/>
      <c r="L2404" s="69"/>
      <c r="M2404" s="69"/>
      <c r="N2404" s="69"/>
      <c r="O2404" s="69"/>
      <c r="P2404" s="69"/>
      <c r="Q2404" s="69"/>
      <c r="R2404" s="69"/>
    </row>
    <row r="2405" spans="1:18" ht="34.5" customHeight="1" x14ac:dyDescent="0.2">
      <c r="A2405" s="16" t="s">
        <v>35</v>
      </c>
      <c r="B2405" s="14">
        <v>793</v>
      </c>
      <c r="C2405" s="15" t="s">
        <v>155</v>
      </c>
      <c r="D2405" s="15" t="s">
        <v>25</v>
      </c>
      <c r="E2405" s="15" t="s">
        <v>795</v>
      </c>
      <c r="F2405" s="15" t="s">
        <v>36</v>
      </c>
      <c r="G2405" s="84">
        <f>577999.34+440000</f>
        <v>1017999.34</v>
      </c>
      <c r="H2405" s="84">
        <f>500000+500000</f>
        <v>1000000</v>
      </c>
      <c r="I2405" s="70">
        <f>500000+500000</f>
        <v>1000000</v>
      </c>
      <c r="J2405" s="69"/>
      <c r="K2405" s="69"/>
      <c r="L2405" s="69"/>
      <c r="M2405" s="69"/>
      <c r="N2405" s="69"/>
      <c r="O2405" s="69"/>
      <c r="P2405" s="69"/>
      <c r="Q2405" s="69"/>
      <c r="R2405" s="69"/>
    </row>
    <row r="2406" spans="1:18" ht="24" customHeight="1" x14ac:dyDescent="0.2">
      <c r="A2406" s="16" t="s">
        <v>1486</v>
      </c>
      <c r="B2406" s="14">
        <v>793</v>
      </c>
      <c r="C2406" s="15" t="s">
        <v>155</v>
      </c>
      <c r="D2406" s="15" t="s">
        <v>25</v>
      </c>
      <c r="E2406" s="15" t="s">
        <v>1485</v>
      </c>
      <c r="F2406" s="15"/>
      <c r="G2406" s="84">
        <f t="shared" ref="G2406:I2413" si="656">G2407</f>
        <v>25000</v>
      </c>
      <c r="H2406" s="84">
        <f t="shared" si="656"/>
        <v>0</v>
      </c>
      <c r="I2406" s="70">
        <f t="shared" si="656"/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customHeight="1" x14ac:dyDescent="0.2">
      <c r="A2407" s="16" t="s">
        <v>33</v>
      </c>
      <c r="B2407" s="14">
        <v>793</v>
      </c>
      <c r="C2407" s="15" t="s">
        <v>155</v>
      </c>
      <c r="D2407" s="15" t="s">
        <v>25</v>
      </c>
      <c r="E2407" s="15" t="s">
        <v>1485</v>
      </c>
      <c r="F2407" s="15" t="s">
        <v>34</v>
      </c>
      <c r="G2407" s="84">
        <f t="shared" si="656"/>
        <v>25000</v>
      </c>
      <c r="H2407" s="84">
        <f t="shared" si="656"/>
        <v>0</v>
      </c>
      <c r="I2407" s="70">
        <f t="shared" si="656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customHeight="1" x14ac:dyDescent="0.2">
      <c r="A2408" s="16" t="s">
        <v>35</v>
      </c>
      <c r="B2408" s="14">
        <v>793</v>
      </c>
      <c r="C2408" s="15" t="s">
        <v>155</v>
      </c>
      <c r="D2408" s="15" t="s">
        <v>25</v>
      </c>
      <c r="E2408" s="15" t="s">
        <v>1485</v>
      </c>
      <c r="F2408" s="15" t="s">
        <v>36</v>
      </c>
      <c r="G2408" s="84">
        <v>25000</v>
      </c>
      <c r="H2408" s="84">
        <v>0</v>
      </c>
      <c r="I2408" s="70"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34.5" hidden="1" customHeight="1" x14ac:dyDescent="0.2">
      <c r="A2409" s="16" t="s">
        <v>1009</v>
      </c>
      <c r="B2409" s="14">
        <v>793</v>
      </c>
      <c r="C2409" s="15" t="s">
        <v>155</v>
      </c>
      <c r="D2409" s="15" t="s">
        <v>25</v>
      </c>
      <c r="E2409" s="15" t="s">
        <v>1008</v>
      </c>
      <c r="F2409" s="15"/>
      <c r="G2409" s="70">
        <f t="shared" si="656"/>
        <v>0</v>
      </c>
      <c r="H2409" s="70">
        <f t="shared" si="656"/>
        <v>0</v>
      </c>
      <c r="I2409" s="70">
        <f t="shared" si="656"/>
        <v>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34.5" hidden="1" customHeight="1" x14ac:dyDescent="0.2">
      <c r="A2410" s="16" t="s">
        <v>33</v>
      </c>
      <c r="B2410" s="14">
        <v>793</v>
      </c>
      <c r="C2410" s="15" t="s">
        <v>155</v>
      </c>
      <c r="D2410" s="15" t="s">
        <v>25</v>
      </c>
      <c r="E2410" s="15" t="s">
        <v>1008</v>
      </c>
      <c r="F2410" s="15" t="s">
        <v>34</v>
      </c>
      <c r="G2410" s="70">
        <f t="shared" si="656"/>
        <v>0</v>
      </c>
      <c r="H2410" s="70">
        <f t="shared" si="656"/>
        <v>0</v>
      </c>
      <c r="I2410" s="70">
        <f t="shared" si="656"/>
        <v>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hidden="1" customHeight="1" x14ac:dyDescent="0.2">
      <c r="A2411" s="16" t="s">
        <v>35</v>
      </c>
      <c r="B2411" s="14">
        <v>793</v>
      </c>
      <c r="C2411" s="15" t="s">
        <v>155</v>
      </c>
      <c r="D2411" s="15" t="s">
        <v>25</v>
      </c>
      <c r="E2411" s="15" t="s">
        <v>1008</v>
      </c>
      <c r="F2411" s="15" t="s">
        <v>36</v>
      </c>
      <c r="G2411" s="70">
        <f>1950000-1950000</f>
        <v>0</v>
      </c>
      <c r="H2411" s="70">
        <v>0</v>
      </c>
      <c r="I2411" s="70">
        <v>0</v>
      </c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69" hidden="1" customHeight="1" x14ac:dyDescent="0.2">
      <c r="A2412" s="16" t="s">
        <v>924</v>
      </c>
      <c r="B2412" s="14">
        <v>793</v>
      </c>
      <c r="C2412" s="15" t="s">
        <v>155</v>
      </c>
      <c r="D2412" s="15" t="s">
        <v>25</v>
      </c>
      <c r="E2412" s="15" t="s">
        <v>921</v>
      </c>
      <c r="F2412" s="15"/>
      <c r="G2412" s="70">
        <f t="shared" si="656"/>
        <v>0</v>
      </c>
      <c r="H2412" s="70">
        <f t="shared" si="656"/>
        <v>0</v>
      </c>
      <c r="I2412" s="70">
        <f t="shared" si="656"/>
        <v>0</v>
      </c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1:18" ht="34.5" hidden="1" customHeight="1" x14ac:dyDescent="0.2">
      <c r="A2413" s="16" t="s">
        <v>60</v>
      </c>
      <c r="B2413" s="14">
        <v>793</v>
      </c>
      <c r="C2413" s="15" t="s">
        <v>155</v>
      </c>
      <c r="D2413" s="15" t="s">
        <v>25</v>
      </c>
      <c r="E2413" s="15" t="s">
        <v>921</v>
      </c>
      <c r="F2413" s="15" t="s">
        <v>61</v>
      </c>
      <c r="G2413" s="70">
        <f t="shared" si="656"/>
        <v>0</v>
      </c>
      <c r="H2413" s="70">
        <f t="shared" si="656"/>
        <v>0</v>
      </c>
      <c r="I2413" s="70">
        <f t="shared" si="656"/>
        <v>0</v>
      </c>
      <c r="J2413" s="69"/>
      <c r="K2413" s="69"/>
      <c r="L2413" s="69"/>
      <c r="M2413" s="69"/>
      <c r="N2413" s="69"/>
      <c r="O2413" s="69"/>
      <c r="P2413" s="69"/>
      <c r="Q2413" s="69"/>
      <c r="R2413" s="69"/>
    </row>
    <row r="2414" spans="1:18" ht="34.5" hidden="1" customHeight="1" x14ac:dyDescent="0.2">
      <c r="A2414" s="16" t="s">
        <v>162</v>
      </c>
      <c r="B2414" s="14">
        <v>793</v>
      </c>
      <c r="C2414" s="15" t="s">
        <v>155</v>
      </c>
      <c r="D2414" s="15" t="s">
        <v>25</v>
      </c>
      <c r="E2414" s="15" t="s">
        <v>921</v>
      </c>
      <c r="F2414" s="15" t="s">
        <v>163</v>
      </c>
      <c r="G2414" s="70"/>
      <c r="H2414" s="70"/>
      <c r="I2414" s="70"/>
      <c r="J2414" s="69"/>
      <c r="K2414" s="69"/>
      <c r="L2414" s="69"/>
      <c r="M2414" s="69"/>
      <c r="N2414" s="69"/>
      <c r="O2414" s="69"/>
      <c r="P2414" s="69"/>
      <c r="Q2414" s="69"/>
      <c r="R2414" s="69"/>
    </row>
    <row r="2415" spans="1:18" ht="27.75" hidden="1" customHeight="1" x14ac:dyDescent="0.2">
      <c r="A2415" s="16" t="s">
        <v>253</v>
      </c>
      <c r="B2415" s="49">
        <v>793</v>
      </c>
      <c r="C2415" s="15" t="s">
        <v>155</v>
      </c>
      <c r="D2415" s="15" t="s">
        <v>25</v>
      </c>
      <c r="E2415" s="15" t="s">
        <v>501</v>
      </c>
      <c r="F2415" s="15"/>
      <c r="G2415" s="70">
        <f>G2416</f>
        <v>0</v>
      </c>
      <c r="H2415" s="70">
        <f>H2417</f>
        <v>0</v>
      </c>
      <c r="I2415" s="70">
        <f>I2417</f>
        <v>0</v>
      </c>
      <c r="J2415" s="158"/>
      <c r="K2415" s="69"/>
      <c r="L2415" s="69"/>
      <c r="M2415" s="69"/>
      <c r="N2415" s="69"/>
      <c r="O2415" s="69"/>
      <c r="P2415" s="69"/>
      <c r="Q2415" s="69"/>
      <c r="R2415" s="69"/>
    </row>
    <row r="2416" spans="1:18" ht="23.25" hidden="1" customHeight="1" x14ac:dyDescent="0.2">
      <c r="A2416" s="16" t="s">
        <v>253</v>
      </c>
      <c r="B2416" s="49">
        <v>793</v>
      </c>
      <c r="C2416" s="15" t="s">
        <v>155</v>
      </c>
      <c r="D2416" s="15" t="s">
        <v>25</v>
      </c>
      <c r="E2416" s="15" t="s">
        <v>502</v>
      </c>
      <c r="F2416" s="15"/>
      <c r="G2416" s="70">
        <f>G2417</f>
        <v>0</v>
      </c>
      <c r="H2416" s="70"/>
      <c r="I2416" s="70"/>
      <c r="J2416" s="158"/>
      <c r="K2416" s="69"/>
      <c r="L2416" s="69"/>
      <c r="M2416" s="69"/>
      <c r="N2416" s="69"/>
      <c r="O2416" s="69"/>
      <c r="P2416" s="69"/>
      <c r="Q2416" s="69"/>
      <c r="R2416" s="69"/>
    </row>
    <row r="2417" spans="1:18" ht="34.5" hidden="1" customHeight="1" x14ac:dyDescent="0.2">
      <c r="A2417" s="16" t="s">
        <v>33</v>
      </c>
      <c r="B2417" s="49">
        <v>793</v>
      </c>
      <c r="C2417" s="15" t="s">
        <v>155</v>
      </c>
      <c r="D2417" s="15" t="s">
        <v>25</v>
      </c>
      <c r="E2417" s="15" t="s">
        <v>502</v>
      </c>
      <c r="F2417" s="15" t="s">
        <v>316</v>
      </c>
      <c r="G2417" s="70">
        <f>G2418</f>
        <v>0</v>
      </c>
      <c r="H2417" s="70">
        <f>H2418</f>
        <v>0</v>
      </c>
      <c r="I2417" s="70">
        <f>I2418</f>
        <v>0</v>
      </c>
      <c r="J2417" s="158"/>
      <c r="K2417" s="69"/>
      <c r="L2417" s="69"/>
      <c r="M2417" s="69"/>
      <c r="N2417" s="69"/>
      <c r="O2417" s="69"/>
      <c r="P2417" s="69"/>
      <c r="Q2417" s="69"/>
      <c r="R2417" s="69"/>
    </row>
    <row r="2418" spans="1:18" ht="34.5" hidden="1" customHeight="1" x14ac:dyDescent="0.2">
      <c r="A2418" s="16" t="s">
        <v>35</v>
      </c>
      <c r="B2418" s="49">
        <v>793</v>
      </c>
      <c r="C2418" s="15" t="s">
        <v>155</v>
      </c>
      <c r="D2418" s="15" t="s">
        <v>25</v>
      </c>
      <c r="E2418" s="15" t="s">
        <v>502</v>
      </c>
      <c r="F2418" s="15" t="s">
        <v>318</v>
      </c>
      <c r="G2418" s="70"/>
      <c r="H2418" s="70"/>
      <c r="I2418" s="70"/>
      <c r="J2418" s="158"/>
      <c r="K2418" s="69"/>
      <c r="L2418" s="69"/>
      <c r="M2418" s="69"/>
      <c r="N2418" s="69"/>
      <c r="O2418" s="69"/>
      <c r="P2418" s="69"/>
      <c r="Q2418" s="69"/>
      <c r="R2418" s="69"/>
    </row>
    <row r="2419" spans="1:18" ht="44.25" hidden="1" customHeight="1" x14ac:dyDescent="0.2">
      <c r="A2419" s="16" t="s">
        <v>1171</v>
      </c>
      <c r="B2419" s="14">
        <v>793</v>
      </c>
      <c r="C2419" s="15" t="s">
        <v>155</v>
      </c>
      <c r="D2419" s="15" t="s">
        <v>25</v>
      </c>
      <c r="E2419" s="15" t="s">
        <v>1170</v>
      </c>
      <c r="F2419" s="15"/>
      <c r="G2419" s="70">
        <f t="shared" ref="G2419:I2420" si="657">G2420</f>
        <v>0</v>
      </c>
      <c r="H2419" s="70">
        <f t="shared" si="657"/>
        <v>0</v>
      </c>
      <c r="I2419" s="70">
        <f t="shared" si="657"/>
        <v>0</v>
      </c>
      <c r="J2419" s="69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 x14ac:dyDescent="0.2">
      <c r="A2420" s="16" t="s">
        <v>33</v>
      </c>
      <c r="B2420" s="14">
        <v>793</v>
      </c>
      <c r="C2420" s="15" t="s">
        <v>155</v>
      </c>
      <c r="D2420" s="15" t="s">
        <v>25</v>
      </c>
      <c r="E2420" s="15" t="s">
        <v>1170</v>
      </c>
      <c r="F2420" s="15" t="s">
        <v>34</v>
      </c>
      <c r="G2420" s="70">
        <f t="shared" si="657"/>
        <v>0</v>
      </c>
      <c r="H2420" s="70">
        <f t="shared" si="657"/>
        <v>0</v>
      </c>
      <c r="I2420" s="70">
        <f t="shared" si="657"/>
        <v>0</v>
      </c>
      <c r="J2420" s="69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 x14ac:dyDescent="0.2">
      <c r="A2421" s="16" t="s">
        <v>35</v>
      </c>
      <c r="B2421" s="14">
        <v>793</v>
      </c>
      <c r="C2421" s="15" t="s">
        <v>155</v>
      </c>
      <c r="D2421" s="15" t="s">
        <v>25</v>
      </c>
      <c r="E2421" s="15" t="s">
        <v>1170</v>
      </c>
      <c r="F2421" s="15" t="s">
        <v>36</v>
      </c>
      <c r="G2421" s="70">
        <f>170000-170000</f>
        <v>0</v>
      </c>
      <c r="H2421" s="70">
        <v>0</v>
      </c>
      <c r="I2421" s="70">
        <v>0</v>
      </c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spans="1:18" ht="34.5" hidden="1" customHeight="1" x14ac:dyDescent="0.2">
      <c r="A2422" s="16" t="s">
        <v>719</v>
      </c>
      <c r="B2422" s="14">
        <v>793</v>
      </c>
      <c r="C2422" s="15" t="s">
        <v>155</v>
      </c>
      <c r="D2422" s="15" t="s">
        <v>25</v>
      </c>
      <c r="E2422" s="15" t="s">
        <v>720</v>
      </c>
      <c r="F2422" s="15"/>
      <c r="G2422" s="70">
        <f t="shared" ref="G2422:I2429" si="658">G2423</f>
        <v>0</v>
      </c>
      <c r="H2422" s="70">
        <f t="shared" si="658"/>
        <v>0</v>
      </c>
      <c r="I2422" s="70">
        <f t="shared" si="658"/>
        <v>0</v>
      </c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34.5" hidden="1" customHeight="1" x14ac:dyDescent="0.2">
      <c r="A2423" s="16" t="s">
        <v>91</v>
      </c>
      <c r="B2423" s="14">
        <v>793</v>
      </c>
      <c r="C2423" s="15" t="s">
        <v>155</v>
      </c>
      <c r="D2423" s="15" t="s">
        <v>25</v>
      </c>
      <c r="E2423" s="15" t="s">
        <v>720</v>
      </c>
      <c r="F2423" s="15" t="s">
        <v>316</v>
      </c>
      <c r="G2423" s="70">
        <f t="shared" si="658"/>
        <v>0</v>
      </c>
      <c r="H2423" s="70">
        <f t="shared" si="658"/>
        <v>0</v>
      </c>
      <c r="I2423" s="70">
        <f t="shared" si="658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 x14ac:dyDescent="0.2">
      <c r="A2424" s="16" t="s">
        <v>317</v>
      </c>
      <c r="B2424" s="14">
        <v>793</v>
      </c>
      <c r="C2424" s="15" t="s">
        <v>155</v>
      </c>
      <c r="D2424" s="15" t="s">
        <v>25</v>
      </c>
      <c r="E2424" s="15" t="s">
        <v>720</v>
      </c>
      <c r="F2424" s="15" t="s">
        <v>318</v>
      </c>
      <c r="G2424" s="70"/>
      <c r="H2424" s="70"/>
      <c r="I2424" s="70"/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51" hidden="1" customHeight="1" x14ac:dyDescent="0.2">
      <c r="A2425" s="16" t="s">
        <v>1235</v>
      </c>
      <c r="B2425" s="14">
        <v>793</v>
      </c>
      <c r="C2425" s="15" t="s">
        <v>155</v>
      </c>
      <c r="D2425" s="15" t="s">
        <v>25</v>
      </c>
      <c r="E2425" s="15" t="s">
        <v>722</v>
      </c>
      <c r="F2425" s="15"/>
      <c r="G2425" s="70">
        <f t="shared" si="658"/>
        <v>0</v>
      </c>
      <c r="H2425" s="70">
        <f t="shared" si="658"/>
        <v>0</v>
      </c>
      <c r="I2425" s="70">
        <f t="shared" si="658"/>
        <v>0</v>
      </c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34.5" hidden="1" customHeight="1" x14ac:dyDescent="0.2">
      <c r="A2426" s="16" t="s">
        <v>91</v>
      </c>
      <c r="B2426" s="14">
        <v>793</v>
      </c>
      <c r="C2426" s="15" t="s">
        <v>155</v>
      </c>
      <c r="D2426" s="15" t="s">
        <v>25</v>
      </c>
      <c r="E2426" s="15" t="s">
        <v>722</v>
      </c>
      <c r="F2426" s="15" t="s">
        <v>316</v>
      </c>
      <c r="G2426" s="70">
        <f t="shared" si="658"/>
        <v>0</v>
      </c>
      <c r="H2426" s="70">
        <f t="shared" si="658"/>
        <v>0</v>
      </c>
      <c r="I2426" s="70">
        <f t="shared" si="658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 x14ac:dyDescent="0.2">
      <c r="A2427" s="16" t="s">
        <v>317</v>
      </c>
      <c r="B2427" s="14">
        <v>793</v>
      </c>
      <c r="C2427" s="15" t="s">
        <v>155</v>
      </c>
      <c r="D2427" s="15" t="s">
        <v>25</v>
      </c>
      <c r="E2427" s="15" t="s">
        <v>722</v>
      </c>
      <c r="F2427" s="15" t="s">
        <v>318</v>
      </c>
      <c r="G2427" s="70"/>
      <c r="H2427" s="70"/>
      <c r="I2427" s="70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45" hidden="1" customHeight="1" x14ac:dyDescent="0.2">
      <c r="A2428" s="16" t="s">
        <v>1190</v>
      </c>
      <c r="B2428" s="14">
        <v>793</v>
      </c>
      <c r="C2428" s="15" t="s">
        <v>155</v>
      </c>
      <c r="D2428" s="15" t="s">
        <v>25</v>
      </c>
      <c r="E2428" s="15" t="s">
        <v>1189</v>
      </c>
      <c r="F2428" s="15"/>
      <c r="G2428" s="70">
        <f t="shared" si="658"/>
        <v>0</v>
      </c>
      <c r="H2428" s="70">
        <f t="shared" si="658"/>
        <v>0</v>
      </c>
      <c r="I2428" s="70">
        <f t="shared" si="658"/>
        <v>0</v>
      </c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34.5" hidden="1" customHeight="1" x14ac:dyDescent="0.2">
      <c r="A2429" s="16" t="s">
        <v>91</v>
      </c>
      <c r="B2429" s="14">
        <v>793</v>
      </c>
      <c r="C2429" s="15" t="s">
        <v>155</v>
      </c>
      <c r="D2429" s="15" t="s">
        <v>25</v>
      </c>
      <c r="E2429" s="15" t="s">
        <v>1189</v>
      </c>
      <c r="F2429" s="15" t="s">
        <v>316</v>
      </c>
      <c r="G2429" s="70">
        <f t="shared" si="658"/>
        <v>0</v>
      </c>
      <c r="H2429" s="70">
        <f t="shared" si="658"/>
        <v>0</v>
      </c>
      <c r="I2429" s="70">
        <f t="shared" si="658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 x14ac:dyDescent="0.2">
      <c r="A2430" s="16" t="s">
        <v>317</v>
      </c>
      <c r="B2430" s="14">
        <v>793</v>
      </c>
      <c r="C2430" s="15" t="s">
        <v>155</v>
      </c>
      <c r="D2430" s="15" t="s">
        <v>25</v>
      </c>
      <c r="E2430" s="15" t="s">
        <v>1189</v>
      </c>
      <c r="F2430" s="15" t="s">
        <v>318</v>
      </c>
      <c r="G2430" s="70"/>
      <c r="H2430" s="70"/>
      <c r="I2430" s="70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ht="78" hidden="1" customHeight="1" x14ac:dyDescent="0.2">
      <c r="A2431" s="16" t="s">
        <v>1256</v>
      </c>
      <c r="B2431" s="14">
        <v>793</v>
      </c>
      <c r="C2431" s="15" t="s">
        <v>155</v>
      </c>
      <c r="D2431" s="15" t="s">
        <v>25</v>
      </c>
      <c r="E2431" s="15" t="s">
        <v>1255</v>
      </c>
      <c r="F2431" s="15"/>
      <c r="G2431" s="70">
        <f t="shared" ref="G2431:I2432" si="659">G2432</f>
        <v>0</v>
      </c>
      <c r="H2431" s="70">
        <f t="shared" si="659"/>
        <v>0</v>
      </c>
      <c r="I2431" s="70">
        <f t="shared" si="659"/>
        <v>0</v>
      </c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1:18" ht="34.5" hidden="1" customHeight="1" x14ac:dyDescent="0.2">
      <c r="A2432" s="16" t="s">
        <v>33</v>
      </c>
      <c r="B2432" s="14">
        <v>793</v>
      </c>
      <c r="C2432" s="15" t="s">
        <v>155</v>
      </c>
      <c r="D2432" s="15" t="s">
        <v>25</v>
      </c>
      <c r="E2432" s="15" t="s">
        <v>1255</v>
      </c>
      <c r="F2432" s="15" t="s">
        <v>34</v>
      </c>
      <c r="G2432" s="70">
        <f t="shared" si="659"/>
        <v>0</v>
      </c>
      <c r="H2432" s="70">
        <f t="shared" si="659"/>
        <v>0</v>
      </c>
      <c r="I2432" s="70">
        <f t="shared" si="659"/>
        <v>0</v>
      </c>
      <c r="J2432" s="69"/>
      <c r="K2432" s="69"/>
      <c r="L2432" s="69"/>
      <c r="M2432" s="69"/>
      <c r="N2432" s="69"/>
      <c r="O2432" s="69"/>
      <c r="P2432" s="69"/>
      <c r="Q2432" s="69"/>
      <c r="R2432" s="69"/>
    </row>
    <row r="2433" spans="1:18" ht="34.5" hidden="1" customHeight="1" x14ac:dyDescent="0.2">
      <c r="A2433" s="16" t="s">
        <v>35</v>
      </c>
      <c r="B2433" s="14">
        <v>793</v>
      </c>
      <c r="C2433" s="15" t="s">
        <v>155</v>
      </c>
      <c r="D2433" s="15" t="s">
        <v>25</v>
      </c>
      <c r="E2433" s="15" t="s">
        <v>1255</v>
      </c>
      <c r="F2433" s="15" t="s">
        <v>36</v>
      </c>
      <c r="G2433" s="70"/>
      <c r="H2433" s="70"/>
      <c r="I2433" s="70"/>
      <c r="J2433" s="69"/>
      <c r="K2433" s="69"/>
      <c r="L2433" s="69"/>
      <c r="M2433" s="69"/>
      <c r="N2433" s="69"/>
      <c r="O2433" s="69"/>
      <c r="P2433" s="69"/>
      <c r="Q2433" s="69"/>
      <c r="R2433" s="69"/>
    </row>
    <row r="2434" spans="1:18" s="22" customFormat="1" ht="33" hidden="1" customHeight="1" x14ac:dyDescent="0.2">
      <c r="A2434" s="34" t="s">
        <v>253</v>
      </c>
      <c r="B2434" s="19">
        <v>793</v>
      </c>
      <c r="C2434" s="36" t="s">
        <v>155</v>
      </c>
      <c r="D2434" s="36" t="s">
        <v>25</v>
      </c>
      <c r="E2434" s="36" t="s">
        <v>501</v>
      </c>
      <c r="F2434" s="36"/>
      <c r="G2434" s="71">
        <f>G2464</f>
        <v>0</v>
      </c>
      <c r="H2434" s="71">
        <f t="shared" ref="H2434:I2434" si="660">H2461+H2435+H2458+H2455+H2464</f>
        <v>0</v>
      </c>
      <c r="I2434" s="71">
        <f t="shared" si="660"/>
        <v>0</v>
      </c>
      <c r="J2434" s="296"/>
      <c r="K2434" s="61"/>
      <c r="L2434" s="61"/>
      <c r="M2434" s="61"/>
      <c r="N2434" s="61"/>
      <c r="O2434" s="61"/>
      <c r="P2434" s="61"/>
      <c r="Q2434" s="61"/>
      <c r="R2434" s="61"/>
    </row>
    <row r="2435" spans="1:18" ht="67.5" hidden="1" customHeight="1" x14ac:dyDescent="0.2">
      <c r="A2435" s="37" t="s">
        <v>627</v>
      </c>
      <c r="B2435" s="49">
        <v>793</v>
      </c>
      <c r="C2435" s="15" t="s">
        <v>155</v>
      </c>
      <c r="D2435" s="15" t="s">
        <v>155</v>
      </c>
      <c r="E2435" s="15" t="s">
        <v>633</v>
      </c>
      <c r="F2435" s="15"/>
      <c r="G2435" s="70">
        <f>G2436</f>
        <v>0</v>
      </c>
      <c r="H2435" s="8">
        <v>0</v>
      </c>
      <c r="I2435" s="8">
        <v>0</v>
      </c>
      <c r="J2435" s="304"/>
      <c r="K2435" s="69"/>
      <c r="L2435" s="69"/>
      <c r="M2435" s="69"/>
      <c r="N2435" s="69"/>
      <c r="O2435" s="69"/>
      <c r="P2435" s="69"/>
      <c r="Q2435" s="69"/>
      <c r="R2435" s="69"/>
    </row>
    <row r="2436" spans="1:18" ht="21" hidden="1" customHeight="1" x14ac:dyDescent="0.2">
      <c r="A2436" s="16" t="s">
        <v>140</v>
      </c>
      <c r="B2436" s="49">
        <v>793</v>
      </c>
      <c r="C2436" s="15" t="s">
        <v>155</v>
      </c>
      <c r="D2436" s="15" t="s">
        <v>155</v>
      </c>
      <c r="E2436" s="15" t="s">
        <v>633</v>
      </c>
      <c r="F2436" s="15" t="s">
        <v>141</v>
      </c>
      <c r="G2436" s="70">
        <f>G2437</f>
        <v>0</v>
      </c>
      <c r="H2436" s="8">
        <v>0</v>
      </c>
      <c r="I2436" s="8">
        <v>0</v>
      </c>
      <c r="J2436" s="304"/>
      <c r="K2436" s="69"/>
      <c r="L2436" s="69"/>
      <c r="M2436" s="69"/>
      <c r="N2436" s="69"/>
      <c r="O2436" s="69"/>
      <c r="P2436" s="69"/>
      <c r="Q2436" s="69"/>
      <c r="R2436" s="69"/>
    </row>
    <row r="2437" spans="1:18" ht="20.25" hidden="1" customHeight="1" x14ac:dyDescent="0.2">
      <c r="A2437" s="16" t="s">
        <v>160</v>
      </c>
      <c r="B2437" s="49">
        <v>793</v>
      </c>
      <c r="C2437" s="15" t="s">
        <v>155</v>
      </c>
      <c r="D2437" s="15" t="s">
        <v>155</v>
      </c>
      <c r="E2437" s="15" t="s">
        <v>633</v>
      </c>
      <c r="F2437" s="15" t="s">
        <v>161</v>
      </c>
      <c r="G2437" s="70"/>
      <c r="H2437" s="8"/>
      <c r="I2437" s="8"/>
      <c r="J2437" s="304"/>
      <c r="K2437" s="69"/>
      <c r="L2437" s="69"/>
      <c r="M2437" s="69"/>
      <c r="N2437" s="69"/>
      <c r="O2437" s="69"/>
      <c r="P2437" s="69"/>
      <c r="Q2437" s="69"/>
      <c r="R2437" s="69"/>
    </row>
    <row r="2438" spans="1:18" ht="25.5" hidden="1" customHeight="1" x14ac:dyDescent="0.2">
      <c r="A2438" s="37" t="s">
        <v>552</v>
      </c>
      <c r="B2438" s="49">
        <v>793</v>
      </c>
      <c r="C2438" s="15" t="s">
        <v>155</v>
      </c>
      <c r="D2438" s="15" t="s">
        <v>155</v>
      </c>
      <c r="E2438" s="15" t="s">
        <v>549</v>
      </c>
      <c r="F2438" s="15"/>
      <c r="G2438" s="70">
        <f>G2439</f>
        <v>0</v>
      </c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39.75" hidden="1" customHeight="1" x14ac:dyDescent="0.2">
      <c r="A2439" s="37" t="s">
        <v>551</v>
      </c>
      <c r="B2439" s="49">
        <v>793</v>
      </c>
      <c r="C2439" s="15" t="s">
        <v>155</v>
      </c>
      <c r="D2439" s="15" t="s">
        <v>155</v>
      </c>
      <c r="E2439" s="15" t="s">
        <v>550</v>
      </c>
      <c r="F2439" s="15"/>
      <c r="G2439" s="70">
        <f>G2440</f>
        <v>0</v>
      </c>
      <c r="H2439" s="8">
        <v>0</v>
      </c>
      <c r="I2439" s="8">
        <v>0</v>
      </c>
      <c r="J2439" s="304"/>
      <c r="K2439" s="69"/>
      <c r="L2439" s="69"/>
      <c r="M2439" s="69"/>
      <c r="N2439" s="69"/>
      <c r="O2439" s="69"/>
      <c r="P2439" s="69"/>
      <c r="Q2439" s="69"/>
      <c r="R2439" s="69"/>
    </row>
    <row r="2440" spans="1:18" ht="30.75" hidden="1" customHeight="1" x14ac:dyDescent="0.2">
      <c r="A2440" s="16" t="s">
        <v>91</v>
      </c>
      <c r="B2440" s="49">
        <v>793</v>
      </c>
      <c r="C2440" s="15" t="s">
        <v>155</v>
      </c>
      <c r="D2440" s="15" t="s">
        <v>155</v>
      </c>
      <c r="E2440" s="15" t="s">
        <v>550</v>
      </c>
      <c r="F2440" s="15" t="s">
        <v>316</v>
      </c>
      <c r="G2440" s="70">
        <f>G2441</f>
        <v>0</v>
      </c>
      <c r="H2440" s="8">
        <v>0</v>
      </c>
      <c r="I2440" s="8">
        <v>0</v>
      </c>
      <c r="J2440" s="304"/>
      <c r="K2440" s="69"/>
      <c r="L2440" s="69"/>
      <c r="M2440" s="69"/>
      <c r="N2440" s="69"/>
      <c r="O2440" s="69"/>
      <c r="P2440" s="69"/>
      <c r="Q2440" s="69"/>
      <c r="R2440" s="69"/>
    </row>
    <row r="2441" spans="1:18" ht="30.75" hidden="1" customHeight="1" x14ac:dyDescent="0.2">
      <c r="A2441" s="16" t="s">
        <v>317</v>
      </c>
      <c r="B2441" s="49">
        <v>793</v>
      </c>
      <c r="C2441" s="15" t="s">
        <v>155</v>
      </c>
      <c r="D2441" s="15" t="s">
        <v>155</v>
      </c>
      <c r="E2441" s="15" t="s">
        <v>550</v>
      </c>
      <c r="F2441" s="15" t="s">
        <v>318</v>
      </c>
      <c r="G2441" s="70"/>
      <c r="H2441" s="8">
        <v>0</v>
      </c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55.5" hidden="1" customHeight="1" x14ac:dyDescent="0.2">
      <c r="A2442" s="37" t="s">
        <v>647</v>
      </c>
      <c r="B2442" s="49">
        <v>793</v>
      </c>
      <c r="C2442" s="15" t="s">
        <v>155</v>
      </c>
      <c r="D2442" s="15" t="s">
        <v>155</v>
      </c>
      <c r="E2442" s="15" t="s">
        <v>634</v>
      </c>
      <c r="F2442" s="15"/>
      <c r="G2442" s="70">
        <f>G2443+G2445</f>
        <v>0</v>
      </c>
      <c r="H2442" s="70">
        <f t="shared" ref="H2442:I2442" si="661">H2443+H2445</f>
        <v>0</v>
      </c>
      <c r="I2442" s="70">
        <f t="shared" si="661"/>
        <v>0</v>
      </c>
      <c r="J2442" s="158"/>
      <c r="K2442" s="69"/>
      <c r="L2442" s="69"/>
      <c r="M2442" s="69"/>
      <c r="N2442" s="69"/>
      <c r="O2442" s="69"/>
      <c r="P2442" s="69"/>
      <c r="Q2442" s="69"/>
      <c r="R2442" s="69"/>
    </row>
    <row r="2443" spans="1:18" ht="27" hidden="1" customHeight="1" x14ac:dyDescent="0.2">
      <c r="A2443" s="16" t="s">
        <v>91</v>
      </c>
      <c r="B2443" s="49">
        <v>793</v>
      </c>
      <c r="C2443" s="15" t="s">
        <v>155</v>
      </c>
      <c r="D2443" s="15" t="s">
        <v>155</v>
      </c>
      <c r="E2443" s="15" t="s">
        <v>535</v>
      </c>
      <c r="F2443" s="15" t="s">
        <v>316</v>
      </c>
      <c r="G2443" s="70">
        <f>G2444</f>
        <v>0</v>
      </c>
      <c r="H2443" s="8">
        <f>H2444</f>
        <v>0</v>
      </c>
      <c r="I2443" s="8">
        <v>0</v>
      </c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18.75" hidden="1" customHeight="1" x14ac:dyDescent="0.2">
      <c r="A2444" s="16" t="s">
        <v>317</v>
      </c>
      <c r="B2444" s="49">
        <v>793</v>
      </c>
      <c r="C2444" s="15" t="s">
        <v>155</v>
      </c>
      <c r="D2444" s="15" t="s">
        <v>155</v>
      </c>
      <c r="E2444" s="15" t="s">
        <v>535</v>
      </c>
      <c r="F2444" s="15" t="s">
        <v>318</v>
      </c>
      <c r="G2444" s="70"/>
      <c r="H2444" s="8"/>
      <c r="I2444" s="8">
        <v>0</v>
      </c>
      <c r="J2444" s="304"/>
      <c r="K2444" s="69"/>
      <c r="L2444" s="69"/>
      <c r="M2444" s="69"/>
      <c r="N2444" s="69"/>
      <c r="O2444" s="69"/>
      <c r="P2444" s="69"/>
      <c r="Q2444" s="69"/>
      <c r="R2444" s="69"/>
    </row>
    <row r="2445" spans="1:18" ht="39.75" hidden="1" customHeight="1" x14ac:dyDescent="0.2">
      <c r="A2445" s="16" t="s">
        <v>33</v>
      </c>
      <c r="B2445" s="49">
        <v>793</v>
      </c>
      <c r="C2445" s="15" t="s">
        <v>155</v>
      </c>
      <c r="D2445" s="15" t="s">
        <v>155</v>
      </c>
      <c r="E2445" s="15" t="s">
        <v>635</v>
      </c>
      <c r="F2445" s="15" t="s">
        <v>316</v>
      </c>
      <c r="G2445" s="70">
        <f>G2446</f>
        <v>0</v>
      </c>
      <c r="H2445" s="8"/>
      <c r="I2445" s="8"/>
      <c r="J2445" s="304"/>
      <c r="K2445" s="69"/>
      <c r="L2445" s="69"/>
      <c r="M2445" s="69"/>
      <c r="N2445" s="69"/>
      <c r="O2445" s="69"/>
      <c r="P2445" s="69"/>
      <c r="Q2445" s="69"/>
      <c r="R2445" s="69"/>
    </row>
    <row r="2446" spans="1:18" ht="39" hidden="1" customHeight="1" x14ac:dyDescent="0.2">
      <c r="A2446" s="16" t="s">
        <v>35</v>
      </c>
      <c r="B2446" s="49">
        <v>793</v>
      </c>
      <c r="C2446" s="15" t="s">
        <v>155</v>
      </c>
      <c r="D2446" s="15" t="s">
        <v>155</v>
      </c>
      <c r="E2446" s="15" t="s">
        <v>634</v>
      </c>
      <c r="F2446" s="15" t="s">
        <v>318</v>
      </c>
      <c r="G2446" s="70">
        <f>358104.72+400000-758104.72</f>
        <v>0</v>
      </c>
      <c r="H2446" s="8"/>
      <c r="I2446" s="8"/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57" hidden="1" customHeight="1" x14ac:dyDescent="0.2">
      <c r="A2447" s="37" t="s">
        <v>647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/>
      <c r="G2447" s="70">
        <f>G2448+G2450</f>
        <v>0</v>
      </c>
      <c r="H2447" s="70">
        <f t="shared" ref="H2447:I2447" si="662">H2448+H2450</f>
        <v>0</v>
      </c>
      <c r="I2447" s="70">
        <f t="shared" si="662"/>
        <v>0</v>
      </c>
      <c r="J2447" s="158"/>
      <c r="K2447" s="69"/>
      <c r="L2447" s="69"/>
      <c r="M2447" s="69"/>
      <c r="N2447" s="69"/>
      <c r="O2447" s="69"/>
      <c r="P2447" s="69"/>
      <c r="Q2447" s="69"/>
      <c r="R2447" s="69"/>
    </row>
    <row r="2448" spans="1:18" ht="27" hidden="1" customHeight="1" x14ac:dyDescent="0.2">
      <c r="A2448" s="16" t="s">
        <v>91</v>
      </c>
      <c r="B2448" s="49">
        <v>793</v>
      </c>
      <c r="C2448" s="15" t="s">
        <v>155</v>
      </c>
      <c r="D2448" s="15" t="s">
        <v>155</v>
      </c>
      <c r="E2448" s="15" t="s">
        <v>535</v>
      </c>
      <c r="F2448" s="15" t="s">
        <v>316</v>
      </c>
      <c r="G2448" s="70">
        <f>G2449</f>
        <v>0</v>
      </c>
      <c r="H2448" s="8">
        <f>H2449</f>
        <v>0</v>
      </c>
      <c r="I2448" s="8">
        <v>0</v>
      </c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18" ht="18.75" hidden="1" customHeight="1" x14ac:dyDescent="0.2">
      <c r="A2449" s="16" t="s">
        <v>317</v>
      </c>
      <c r="B2449" s="49">
        <v>793</v>
      </c>
      <c r="C2449" s="15" t="s">
        <v>155</v>
      </c>
      <c r="D2449" s="15" t="s">
        <v>155</v>
      </c>
      <c r="E2449" s="15" t="s">
        <v>535</v>
      </c>
      <c r="F2449" s="15" t="s">
        <v>318</v>
      </c>
      <c r="G2449" s="70"/>
      <c r="H2449" s="8"/>
      <c r="I2449" s="8">
        <v>0</v>
      </c>
      <c r="J2449" s="304"/>
      <c r="K2449" s="69"/>
      <c r="L2449" s="69"/>
      <c r="M2449" s="69"/>
      <c r="N2449" s="69"/>
      <c r="O2449" s="69"/>
      <c r="P2449" s="69"/>
      <c r="Q2449" s="69"/>
      <c r="R2449" s="69"/>
    </row>
    <row r="2450" spans="1:18" ht="30" hidden="1" customHeight="1" x14ac:dyDescent="0.2">
      <c r="A2450" s="16" t="s">
        <v>33</v>
      </c>
      <c r="B2450" s="49">
        <v>793</v>
      </c>
      <c r="C2450" s="15" t="s">
        <v>155</v>
      </c>
      <c r="D2450" s="15" t="s">
        <v>155</v>
      </c>
      <c r="E2450" s="15" t="s">
        <v>535</v>
      </c>
      <c r="F2450" s="15" t="s">
        <v>316</v>
      </c>
      <c r="G2450" s="70">
        <f>G2451</f>
        <v>0</v>
      </c>
      <c r="H2450" s="8">
        <v>0</v>
      </c>
      <c r="I2450" s="8">
        <v>0</v>
      </c>
      <c r="J2450" s="304"/>
      <c r="K2450" s="69"/>
      <c r="L2450" s="69"/>
      <c r="M2450" s="69"/>
      <c r="N2450" s="69"/>
      <c r="O2450" s="69"/>
      <c r="P2450" s="69"/>
      <c r="Q2450" s="69"/>
      <c r="R2450" s="69"/>
    </row>
    <row r="2451" spans="1:18" ht="30.75" hidden="1" customHeight="1" x14ac:dyDescent="0.2">
      <c r="A2451" s="16" t="s">
        <v>35</v>
      </c>
      <c r="B2451" s="49">
        <v>793</v>
      </c>
      <c r="C2451" s="15" t="s">
        <v>155</v>
      </c>
      <c r="D2451" s="15" t="s">
        <v>155</v>
      </c>
      <c r="E2451" s="15" t="s">
        <v>535</v>
      </c>
      <c r="F2451" s="15" t="s">
        <v>318</v>
      </c>
      <c r="G2451" s="70"/>
      <c r="H2451" s="8"/>
      <c r="I2451" s="8"/>
      <c r="J2451" s="304"/>
      <c r="K2451" s="69"/>
      <c r="L2451" s="69"/>
      <c r="M2451" s="69"/>
      <c r="N2451" s="69"/>
      <c r="O2451" s="69"/>
      <c r="P2451" s="69"/>
      <c r="Q2451" s="69"/>
      <c r="R2451" s="69"/>
    </row>
    <row r="2452" spans="1:18" s="3" customFormat="1" ht="33.75" hidden="1" customHeight="1" x14ac:dyDescent="0.2">
      <c r="A2452" s="16" t="s">
        <v>443</v>
      </c>
      <c r="B2452" s="49">
        <v>793</v>
      </c>
      <c r="C2452" s="15" t="s">
        <v>155</v>
      </c>
      <c r="D2452" s="15" t="s">
        <v>155</v>
      </c>
      <c r="E2452" s="15" t="s">
        <v>444</v>
      </c>
      <c r="F2452" s="15"/>
      <c r="G2452" s="70">
        <f>G2453</f>
        <v>0</v>
      </c>
      <c r="H2452" s="8">
        <v>0</v>
      </c>
      <c r="I2452" s="8">
        <v>0</v>
      </c>
      <c r="J2452" s="304"/>
      <c r="K2452" s="62"/>
      <c r="L2452" s="62"/>
      <c r="M2452" s="62"/>
      <c r="N2452" s="62"/>
      <c r="O2452" s="62"/>
      <c r="P2452" s="62"/>
      <c r="Q2452" s="62"/>
      <c r="R2452" s="62"/>
    </row>
    <row r="2453" spans="1:18" s="3" customFormat="1" ht="38.25" hidden="1" customHeight="1" x14ac:dyDescent="0.2">
      <c r="A2453" s="16" t="s">
        <v>33</v>
      </c>
      <c r="B2453" s="49">
        <v>793</v>
      </c>
      <c r="C2453" s="15" t="s">
        <v>155</v>
      </c>
      <c r="D2453" s="15" t="s">
        <v>155</v>
      </c>
      <c r="E2453" s="15" t="s">
        <v>444</v>
      </c>
      <c r="F2453" s="15" t="s">
        <v>34</v>
      </c>
      <c r="G2453" s="70">
        <f>G2454</f>
        <v>0</v>
      </c>
      <c r="H2453" s="8">
        <v>0</v>
      </c>
      <c r="I2453" s="8">
        <v>0</v>
      </c>
      <c r="J2453" s="304"/>
      <c r="K2453" s="62"/>
      <c r="L2453" s="62"/>
      <c r="M2453" s="62"/>
      <c r="N2453" s="62"/>
      <c r="O2453" s="62"/>
      <c r="P2453" s="62"/>
      <c r="Q2453" s="62"/>
      <c r="R2453" s="62"/>
    </row>
    <row r="2454" spans="1:18" s="3" customFormat="1" ht="38.25" hidden="1" customHeight="1" x14ac:dyDescent="0.2">
      <c r="A2454" s="16" t="s">
        <v>35</v>
      </c>
      <c r="B2454" s="49">
        <v>793</v>
      </c>
      <c r="C2454" s="15" t="s">
        <v>155</v>
      </c>
      <c r="D2454" s="15" t="s">
        <v>155</v>
      </c>
      <c r="E2454" s="15" t="s">
        <v>444</v>
      </c>
      <c r="F2454" s="15" t="s">
        <v>36</v>
      </c>
      <c r="G2454" s="70"/>
      <c r="H2454" s="8">
        <v>0</v>
      </c>
      <c r="I2454" s="8">
        <v>0</v>
      </c>
      <c r="J2454" s="304"/>
      <c r="K2454" s="62"/>
      <c r="L2454" s="62"/>
      <c r="M2454" s="62"/>
      <c r="N2454" s="62"/>
      <c r="O2454" s="62"/>
      <c r="P2454" s="62"/>
      <c r="Q2454" s="62"/>
      <c r="R2454" s="62"/>
    </row>
    <row r="2455" spans="1:18" ht="67.5" hidden="1" customHeight="1" x14ac:dyDescent="0.2">
      <c r="A2455" s="37" t="s">
        <v>883</v>
      </c>
      <c r="B2455" s="49">
        <v>793</v>
      </c>
      <c r="C2455" s="15" t="s">
        <v>155</v>
      </c>
      <c r="D2455" s="15" t="s">
        <v>155</v>
      </c>
      <c r="E2455" s="15" t="s">
        <v>535</v>
      </c>
      <c r="F2455" s="15"/>
      <c r="G2455" s="70">
        <f>G2456</f>
        <v>0</v>
      </c>
      <c r="H2455" s="8">
        <v>0</v>
      </c>
      <c r="I2455" s="8">
        <v>0</v>
      </c>
      <c r="J2455" s="304"/>
      <c r="K2455" s="69"/>
      <c r="L2455" s="69"/>
      <c r="M2455" s="69"/>
      <c r="N2455" s="69"/>
      <c r="O2455" s="69"/>
      <c r="P2455" s="69"/>
      <c r="Q2455" s="69"/>
      <c r="R2455" s="69"/>
    </row>
    <row r="2456" spans="1:18" ht="44.25" hidden="1" customHeight="1" x14ac:dyDescent="0.2">
      <c r="A2456" s="16" t="s">
        <v>91</v>
      </c>
      <c r="B2456" s="49">
        <v>793</v>
      </c>
      <c r="C2456" s="15" t="s">
        <v>155</v>
      </c>
      <c r="D2456" s="15" t="s">
        <v>155</v>
      </c>
      <c r="E2456" s="15" t="s">
        <v>535</v>
      </c>
      <c r="F2456" s="15" t="s">
        <v>316</v>
      </c>
      <c r="G2456" s="70">
        <f>G2457</f>
        <v>0</v>
      </c>
      <c r="H2456" s="8">
        <v>0</v>
      </c>
      <c r="I2456" s="8">
        <v>0</v>
      </c>
      <c r="J2456" s="304"/>
      <c r="K2456" s="69"/>
      <c r="L2456" s="69"/>
      <c r="M2456" s="69"/>
      <c r="N2456" s="69"/>
      <c r="O2456" s="69"/>
      <c r="P2456" s="69"/>
      <c r="Q2456" s="69"/>
      <c r="R2456" s="69"/>
    </row>
    <row r="2457" spans="1:18" ht="20.25" hidden="1" customHeight="1" x14ac:dyDescent="0.2">
      <c r="A2457" s="16" t="s">
        <v>317</v>
      </c>
      <c r="B2457" s="49">
        <v>793</v>
      </c>
      <c r="C2457" s="15" t="s">
        <v>155</v>
      </c>
      <c r="D2457" s="15" t="s">
        <v>155</v>
      </c>
      <c r="E2457" s="15" t="s">
        <v>535</v>
      </c>
      <c r="F2457" s="15" t="s">
        <v>318</v>
      </c>
      <c r="G2457" s="306"/>
      <c r="H2457" s="8"/>
      <c r="I2457" s="8"/>
      <c r="J2457" s="304"/>
      <c r="K2457" s="69"/>
      <c r="L2457" s="69"/>
      <c r="M2457" s="69"/>
      <c r="N2457" s="69"/>
      <c r="O2457" s="69"/>
      <c r="P2457" s="69"/>
      <c r="Q2457" s="69"/>
      <c r="R2457" s="69"/>
    </row>
    <row r="2458" spans="1:18" ht="70.5" hidden="1" customHeight="1" x14ac:dyDescent="0.2">
      <c r="A2458" s="37" t="s">
        <v>731</v>
      </c>
      <c r="B2458" s="49">
        <v>793</v>
      </c>
      <c r="C2458" s="15" t="s">
        <v>155</v>
      </c>
      <c r="D2458" s="15" t="s">
        <v>155</v>
      </c>
      <c r="E2458" s="15" t="s">
        <v>632</v>
      </c>
      <c r="F2458" s="15"/>
      <c r="G2458" s="70">
        <f>G2459</f>
        <v>0</v>
      </c>
      <c r="H2458" s="8">
        <v>0</v>
      </c>
      <c r="I2458" s="8">
        <v>0</v>
      </c>
      <c r="J2458" s="304"/>
      <c r="K2458" s="69"/>
      <c r="L2458" s="69"/>
      <c r="M2458" s="69"/>
      <c r="N2458" s="69"/>
      <c r="O2458" s="69"/>
      <c r="P2458" s="69"/>
      <c r="Q2458" s="69"/>
      <c r="R2458" s="69"/>
    </row>
    <row r="2459" spans="1:18" ht="21" hidden="1" customHeight="1" x14ac:dyDescent="0.2">
      <c r="A2459" s="16" t="s">
        <v>140</v>
      </c>
      <c r="B2459" s="49">
        <v>793</v>
      </c>
      <c r="C2459" s="15" t="s">
        <v>155</v>
      </c>
      <c r="D2459" s="15" t="s">
        <v>155</v>
      </c>
      <c r="E2459" s="15" t="s">
        <v>632</v>
      </c>
      <c r="F2459" s="15" t="s">
        <v>141</v>
      </c>
      <c r="G2459" s="70">
        <f>G2460</f>
        <v>0</v>
      </c>
      <c r="H2459" s="8">
        <v>0</v>
      </c>
      <c r="I2459" s="8">
        <v>0</v>
      </c>
      <c r="J2459" s="304"/>
      <c r="K2459" s="69"/>
      <c r="L2459" s="69"/>
      <c r="M2459" s="69"/>
      <c r="N2459" s="69"/>
      <c r="O2459" s="69"/>
      <c r="P2459" s="69"/>
      <c r="Q2459" s="69"/>
      <c r="R2459" s="69"/>
    </row>
    <row r="2460" spans="1:18" ht="20.25" hidden="1" customHeight="1" x14ac:dyDescent="0.2">
      <c r="A2460" s="16" t="s">
        <v>160</v>
      </c>
      <c r="B2460" s="49">
        <v>793</v>
      </c>
      <c r="C2460" s="15" t="s">
        <v>155</v>
      </c>
      <c r="D2460" s="15" t="s">
        <v>155</v>
      </c>
      <c r="E2460" s="15" t="s">
        <v>632</v>
      </c>
      <c r="F2460" s="15" t="s">
        <v>161</v>
      </c>
      <c r="G2460" s="70"/>
      <c r="H2460" s="8"/>
      <c r="I2460" s="8"/>
      <c r="J2460" s="304"/>
      <c r="K2460" s="69"/>
      <c r="L2460" s="69"/>
      <c r="M2460" s="69"/>
      <c r="N2460" s="69"/>
      <c r="O2460" s="69"/>
      <c r="P2460" s="69"/>
      <c r="Q2460" s="69"/>
      <c r="R2460" s="69"/>
    </row>
    <row r="2461" spans="1:18" ht="57" hidden="1" customHeight="1" x14ac:dyDescent="0.2">
      <c r="A2461" s="37" t="s">
        <v>775</v>
      </c>
      <c r="B2461" s="49">
        <v>793</v>
      </c>
      <c r="C2461" s="15" t="s">
        <v>155</v>
      </c>
      <c r="D2461" s="15" t="s">
        <v>155</v>
      </c>
      <c r="E2461" s="15" t="s">
        <v>774</v>
      </c>
      <c r="F2461" s="15"/>
      <c r="G2461" s="70">
        <f>G2462</f>
        <v>0</v>
      </c>
      <c r="H2461" s="70">
        <f t="shared" ref="H2461:I2461" si="663">H2462</f>
        <v>0</v>
      </c>
      <c r="I2461" s="70">
        <f t="shared" si="663"/>
        <v>0</v>
      </c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27" hidden="1" customHeight="1" x14ac:dyDescent="0.2">
      <c r="A2462" s="16" t="s">
        <v>60</v>
      </c>
      <c r="B2462" s="49">
        <v>793</v>
      </c>
      <c r="C2462" s="15" t="s">
        <v>155</v>
      </c>
      <c r="D2462" s="15" t="s">
        <v>155</v>
      </c>
      <c r="E2462" s="15" t="s">
        <v>774</v>
      </c>
      <c r="F2462" s="15" t="s">
        <v>61</v>
      </c>
      <c r="G2462" s="70">
        <f>G2463</f>
        <v>0</v>
      </c>
      <c r="H2462" s="8">
        <f>H2463</f>
        <v>0</v>
      </c>
      <c r="I2462" s="8">
        <f>I2463</f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18" ht="18.75" hidden="1" customHeight="1" x14ac:dyDescent="0.2">
      <c r="A2463" s="16" t="s">
        <v>162</v>
      </c>
      <c r="B2463" s="49">
        <v>793</v>
      </c>
      <c r="C2463" s="15" t="s">
        <v>155</v>
      </c>
      <c r="D2463" s="15" t="s">
        <v>155</v>
      </c>
      <c r="E2463" s="15" t="s">
        <v>774</v>
      </c>
      <c r="F2463" s="15" t="s">
        <v>163</v>
      </c>
      <c r="G2463" s="70">
        <f>450000-450000</f>
        <v>0</v>
      </c>
      <c r="H2463" s="70">
        <v>0</v>
      </c>
      <c r="I2463" s="70">
        <v>0</v>
      </c>
      <c r="J2463" s="158"/>
      <c r="K2463" s="69"/>
      <c r="L2463" s="69"/>
      <c r="M2463" s="69"/>
      <c r="N2463" s="69"/>
      <c r="O2463" s="69"/>
      <c r="P2463" s="69"/>
      <c r="Q2463" s="69"/>
      <c r="R2463" s="69"/>
    </row>
    <row r="2464" spans="1:18" ht="20.25" hidden="1" customHeight="1" x14ac:dyDescent="0.2">
      <c r="A2464" s="37" t="s">
        <v>253</v>
      </c>
      <c r="B2464" s="49">
        <v>793</v>
      </c>
      <c r="C2464" s="15" t="s">
        <v>155</v>
      </c>
      <c r="D2464" s="15" t="s">
        <v>25</v>
      </c>
      <c r="E2464" s="15" t="s">
        <v>502</v>
      </c>
      <c r="F2464" s="15"/>
      <c r="G2464" s="70">
        <f>G2465</f>
        <v>0</v>
      </c>
      <c r="H2464" s="70">
        <f>H2467</f>
        <v>0</v>
      </c>
      <c r="I2464" s="70">
        <f>I2467</f>
        <v>0</v>
      </c>
      <c r="J2464" s="304"/>
      <c r="K2464" s="69"/>
      <c r="L2464" s="69"/>
      <c r="M2464" s="69"/>
      <c r="N2464" s="69"/>
      <c r="O2464" s="69"/>
      <c r="P2464" s="69"/>
      <c r="Q2464" s="69"/>
      <c r="R2464" s="69"/>
    </row>
    <row r="2465" spans="1:20" ht="27.75" hidden="1" customHeight="1" x14ac:dyDescent="0.2">
      <c r="A2465" s="16" t="s">
        <v>297</v>
      </c>
      <c r="B2465" s="49">
        <v>793</v>
      </c>
      <c r="C2465" s="15" t="s">
        <v>155</v>
      </c>
      <c r="D2465" s="15" t="s">
        <v>25</v>
      </c>
      <c r="E2465" s="15" t="s">
        <v>502</v>
      </c>
      <c r="F2465" s="15" t="s">
        <v>34</v>
      </c>
      <c r="G2465" s="70">
        <f>G2466</f>
        <v>0</v>
      </c>
      <c r="H2465" s="70">
        <f t="shared" ref="H2465:I2465" si="664">H2466</f>
        <v>0</v>
      </c>
      <c r="I2465" s="70">
        <f t="shared" si="664"/>
        <v>0</v>
      </c>
      <c r="J2465" s="304"/>
      <c r="K2465" s="69"/>
      <c r="L2465" s="69"/>
      <c r="M2465" s="69"/>
      <c r="N2465" s="69"/>
      <c r="O2465" s="69"/>
      <c r="P2465" s="69"/>
      <c r="Q2465" s="69"/>
      <c r="R2465" s="69"/>
    </row>
    <row r="2466" spans="1:20" ht="31.5" hidden="1" customHeight="1" x14ac:dyDescent="0.2">
      <c r="A2466" s="16" t="s">
        <v>35</v>
      </c>
      <c r="B2466" s="49">
        <v>793</v>
      </c>
      <c r="C2466" s="15" t="s">
        <v>155</v>
      </c>
      <c r="D2466" s="15" t="s">
        <v>25</v>
      </c>
      <c r="E2466" s="15" t="s">
        <v>502</v>
      </c>
      <c r="F2466" s="15" t="s">
        <v>36</v>
      </c>
      <c r="G2466" s="70"/>
      <c r="H2466" s="70"/>
      <c r="I2466" s="70"/>
      <c r="J2466" s="304"/>
      <c r="K2466" s="69"/>
      <c r="L2466" s="69"/>
      <c r="M2466" s="69"/>
      <c r="N2466" s="69"/>
      <c r="O2466" s="69"/>
      <c r="P2466" s="69"/>
      <c r="Q2466" s="69"/>
      <c r="R2466" s="69"/>
    </row>
    <row r="2467" spans="1:20" s="134" customFormat="1" ht="26.25" hidden="1" customHeight="1" x14ac:dyDescent="0.2">
      <c r="A2467" s="16" t="s">
        <v>1145</v>
      </c>
      <c r="B2467" s="133">
        <v>793</v>
      </c>
      <c r="C2467" s="15" t="s">
        <v>155</v>
      </c>
      <c r="D2467" s="15" t="s">
        <v>25</v>
      </c>
      <c r="E2467" s="131" t="s">
        <v>216</v>
      </c>
      <c r="F2467" s="82"/>
      <c r="G2467" s="84">
        <f>G2468</f>
        <v>0</v>
      </c>
      <c r="H2467" s="84">
        <f t="shared" ref="H2467:I2467" si="665">H2482</f>
        <v>0</v>
      </c>
      <c r="I2467" s="84">
        <f t="shared" si="665"/>
        <v>0</v>
      </c>
      <c r="J2467" s="136">
        <v>1487719</v>
      </c>
      <c r="P2467" s="136"/>
      <c r="Q2467" s="136"/>
      <c r="R2467" s="136"/>
      <c r="S2467" s="136"/>
      <c r="T2467" s="136"/>
    </row>
    <row r="2468" spans="1:20" s="113" customFormat="1" ht="51.75" hidden="1" customHeight="1" x14ac:dyDescent="0.2">
      <c r="A2468" s="16" t="s">
        <v>565</v>
      </c>
      <c r="B2468" s="133">
        <v>793</v>
      </c>
      <c r="C2468" s="15" t="s">
        <v>155</v>
      </c>
      <c r="D2468" s="15" t="s">
        <v>25</v>
      </c>
      <c r="E2468" s="82" t="s">
        <v>254</v>
      </c>
      <c r="F2468" s="82"/>
      <c r="G2468" s="84">
        <f t="shared" ref="G2468:I2469" si="666">G2469</f>
        <v>0</v>
      </c>
      <c r="H2468" s="84">
        <f t="shared" si="666"/>
        <v>0</v>
      </c>
      <c r="I2468" s="84">
        <f t="shared" si="666"/>
        <v>0</v>
      </c>
      <c r="J2468" s="112"/>
      <c r="P2468" s="112"/>
      <c r="Q2468" s="112"/>
      <c r="R2468" s="112"/>
      <c r="S2468" s="112"/>
      <c r="T2468" s="112"/>
    </row>
    <row r="2469" spans="1:20" s="113" customFormat="1" ht="26.25" hidden="1" customHeight="1" x14ac:dyDescent="0.2">
      <c r="A2469" s="16" t="s">
        <v>297</v>
      </c>
      <c r="B2469" s="133">
        <v>793</v>
      </c>
      <c r="C2469" s="15" t="s">
        <v>155</v>
      </c>
      <c r="D2469" s="15" t="s">
        <v>25</v>
      </c>
      <c r="E2469" s="82" t="s">
        <v>254</v>
      </c>
      <c r="F2469" s="82" t="s">
        <v>34</v>
      </c>
      <c r="G2469" s="84">
        <f t="shared" si="666"/>
        <v>0</v>
      </c>
      <c r="H2469" s="84">
        <f t="shared" si="666"/>
        <v>0</v>
      </c>
      <c r="I2469" s="84">
        <f t="shared" si="666"/>
        <v>0</v>
      </c>
      <c r="J2469" s="112"/>
      <c r="P2469" s="112"/>
      <c r="Q2469" s="112"/>
      <c r="R2469" s="112"/>
      <c r="S2469" s="112"/>
      <c r="T2469" s="112"/>
    </row>
    <row r="2470" spans="1:20" s="113" customFormat="1" ht="26.25" hidden="1" customHeight="1" x14ac:dyDescent="0.2">
      <c r="A2470" s="16" t="s">
        <v>35</v>
      </c>
      <c r="B2470" s="133">
        <v>793</v>
      </c>
      <c r="C2470" s="15" t="s">
        <v>155</v>
      </c>
      <c r="D2470" s="15" t="s">
        <v>25</v>
      </c>
      <c r="E2470" s="82" t="s">
        <v>254</v>
      </c>
      <c r="F2470" s="82" t="s">
        <v>36</v>
      </c>
      <c r="G2470" s="84"/>
      <c r="H2470" s="84"/>
      <c r="I2470" s="84"/>
      <c r="J2470" s="112"/>
      <c r="P2470" s="112"/>
      <c r="Q2470" s="112"/>
      <c r="R2470" s="112"/>
      <c r="S2470" s="112"/>
      <c r="T2470" s="112"/>
    </row>
    <row r="2471" spans="1:20" s="134" customFormat="1" ht="33.75" hidden="1" customHeight="1" x14ac:dyDescent="0.2">
      <c r="A2471" s="138" t="s">
        <v>1268</v>
      </c>
      <c r="B2471" s="139">
        <v>793</v>
      </c>
      <c r="C2471" s="36" t="s">
        <v>155</v>
      </c>
      <c r="D2471" s="36" t="s">
        <v>25</v>
      </c>
      <c r="E2471" s="146" t="s">
        <v>1267</v>
      </c>
      <c r="F2471" s="140"/>
      <c r="G2471" s="71">
        <f>G2477</f>
        <v>0</v>
      </c>
      <c r="H2471" s="71">
        <f t="shared" ref="H2471:M2471" si="667">H2478+H2484</f>
        <v>0</v>
      </c>
      <c r="I2471" s="71">
        <f t="shared" si="667"/>
        <v>0</v>
      </c>
      <c r="J2471" s="70">
        <f t="shared" si="667"/>
        <v>0</v>
      </c>
      <c r="K2471" s="70">
        <f t="shared" si="667"/>
        <v>0</v>
      </c>
      <c r="L2471" s="70">
        <f t="shared" si="667"/>
        <v>0</v>
      </c>
      <c r="M2471" s="70">
        <f t="shared" si="667"/>
        <v>0</v>
      </c>
      <c r="P2471" s="136"/>
      <c r="Q2471" s="136"/>
      <c r="R2471" s="136"/>
      <c r="S2471" s="136"/>
      <c r="T2471" s="136"/>
    </row>
    <row r="2472" spans="1:20" s="113" customFormat="1" ht="51.75" hidden="1" customHeight="1" x14ac:dyDescent="0.2">
      <c r="A2472" s="80" t="s">
        <v>565</v>
      </c>
      <c r="B2472" s="133">
        <v>793</v>
      </c>
      <c r="C2472" s="15" t="s">
        <v>155</v>
      </c>
      <c r="D2472" s="15" t="s">
        <v>16</v>
      </c>
      <c r="E2472" s="82" t="s">
        <v>566</v>
      </c>
      <c r="F2472" s="82"/>
      <c r="G2472" s="70">
        <f t="shared" ref="G2472:I2473" si="668">G2473</f>
        <v>0</v>
      </c>
      <c r="H2472" s="84">
        <f t="shared" si="668"/>
        <v>0</v>
      </c>
      <c r="I2472" s="84">
        <f t="shared" si="668"/>
        <v>0</v>
      </c>
      <c r="J2472" s="112"/>
      <c r="P2472" s="112"/>
      <c r="Q2472" s="112"/>
      <c r="R2472" s="112"/>
      <c r="S2472" s="112"/>
      <c r="T2472" s="112"/>
    </row>
    <row r="2473" spans="1:20" s="113" customFormat="1" ht="26.25" hidden="1" customHeight="1" x14ac:dyDescent="0.2">
      <c r="A2473" s="80" t="s">
        <v>297</v>
      </c>
      <c r="B2473" s="133">
        <v>793</v>
      </c>
      <c r="C2473" s="15" t="s">
        <v>155</v>
      </c>
      <c r="D2473" s="15" t="s">
        <v>16</v>
      </c>
      <c r="E2473" s="82" t="s">
        <v>566</v>
      </c>
      <c r="F2473" s="82" t="s">
        <v>34</v>
      </c>
      <c r="G2473" s="70">
        <f t="shared" si="668"/>
        <v>0</v>
      </c>
      <c r="H2473" s="84">
        <f t="shared" si="668"/>
        <v>0</v>
      </c>
      <c r="I2473" s="84">
        <f t="shared" si="668"/>
        <v>0</v>
      </c>
      <c r="J2473" s="112"/>
      <c r="P2473" s="112"/>
      <c r="Q2473" s="112"/>
      <c r="R2473" s="112"/>
      <c r="S2473" s="112"/>
      <c r="T2473" s="112"/>
    </row>
    <row r="2474" spans="1:20" s="113" customFormat="1" ht="26.25" hidden="1" customHeight="1" x14ac:dyDescent="0.2">
      <c r="A2474" s="80" t="s">
        <v>35</v>
      </c>
      <c r="B2474" s="133">
        <v>793</v>
      </c>
      <c r="C2474" s="15" t="s">
        <v>155</v>
      </c>
      <c r="D2474" s="15" t="s">
        <v>16</v>
      </c>
      <c r="E2474" s="82" t="s">
        <v>566</v>
      </c>
      <c r="F2474" s="82" t="s">
        <v>36</v>
      </c>
      <c r="G2474" s="70">
        <f>'прил 4'!G2087</f>
        <v>0</v>
      </c>
      <c r="H2474" s="84"/>
      <c r="I2474" s="84"/>
      <c r="J2474" s="112"/>
      <c r="P2474" s="112"/>
      <c r="Q2474" s="112"/>
      <c r="R2474" s="112"/>
      <c r="S2474" s="112"/>
      <c r="T2474" s="112"/>
    </row>
    <row r="2475" spans="1:20" ht="29.25" hidden="1" customHeight="1" x14ac:dyDescent="0.2">
      <c r="A2475" s="16" t="s">
        <v>297</v>
      </c>
      <c r="B2475" s="15" t="s">
        <v>89</v>
      </c>
      <c r="C2475" s="15" t="s">
        <v>155</v>
      </c>
      <c r="D2475" s="15" t="s">
        <v>16</v>
      </c>
      <c r="E2475" s="15" t="s">
        <v>193</v>
      </c>
      <c r="F2475" s="15" t="s">
        <v>34</v>
      </c>
      <c r="G2475" s="70">
        <f>G2476</f>
        <v>0</v>
      </c>
      <c r="H2475" s="70"/>
      <c r="I2475" s="70"/>
      <c r="J2475" s="2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36.75" hidden="1" customHeight="1" x14ac:dyDescent="0.2">
      <c r="A2476" s="16" t="s">
        <v>35</v>
      </c>
      <c r="B2476" s="15" t="s">
        <v>89</v>
      </c>
      <c r="C2476" s="15" t="s">
        <v>155</v>
      </c>
      <c r="D2476" s="15" t="s">
        <v>16</v>
      </c>
      <c r="E2476" s="15" t="s">
        <v>193</v>
      </c>
      <c r="F2476" s="15" t="s">
        <v>36</v>
      </c>
      <c r="G2476" s="70">
        <f>'прил 4'!G3765</f>
        <v>0</v>
      </c>
      <c r="H2476" s="70"/>
      <c r="I2476" s="70"/>
      <c r="J2476" s="2"/>
      <c r="K2476" s="1"/>
      <c r="L2476" s="1"/>
      <c r="M2476" s="1"/>
      <c r="N2476" s="1"/>
      <c r="O2476" s="1"/>
      <c r="P2476" s="2"/>
      <c r="Q2476" s="2"/>
      <c r="R2476" s="2"/>
      <c r="S2476" s="2"/>
      <c r="T2476" s="2"/>
    </row>
    <row r="2477" spans="1:20" ht="21" hidden="1" customHeight="1" x14ac:dyDescent="0.2">
      <c r="A2477" s="16" t="s">
        <v>305</v>
      </c>
      <c r="B2477" s="15" t="s">
        <v>746</v>
      </c>
      <c r="C2477" s="15" t="s">
        <v>155</v>
      </c>
      <c r="D2477" s="15" t="s">
        <v>25</v>
      </c>
      <c r="E2477" s="15" t="s">
        <v>1269</v>
      </c>
      <c r="F2477" s="15"/>
      <c r="G2477" s="70">
        <f>G2478+G2480</f>
        <v>0</v>
      </c>
      <c r="H2477" s="70"/>
      <c r="I2477" s="70"/>
      <c r="J2477" s="2"/>
      <c r="K2477" s="1"/>
      <c r="L2477" s="1"/>
      <c r="M2477" s="1"/>
      <c r="N2477" s="1"/>
      <c r="O2477" s="1"/>
      <c r="P2477" s="2"/>
      <c r="Q2477" s="2"/>
      <c r="R2477" s="2"/>
      <c r="S2477" s="2"/>
      <c r="T2477" s="2"/>
    </row>
    <row r="2478" spans="1:20" ht="25.5" hidden="1" x14ac:dyDescent="0.2">
      <c r="A2478" s="16" t="s">
        <v>297</v>
      </c>
      <c r="B2478" s="14">
        <v>793</v>
      </c>
      <c r="C2478" s="15" t="s">
        <v>155</v>
      </c>
      <c r="D2478" s="15" t="s">
        <v>25</v>
      </c>
      <c r="E2478" s="15" t="s">
        <v>1269</v>
      </c>
      <c r="F2478" s="15" t="s">
        <v>34</v>
      </c>
      <c r="G2478" s="70">
        <f t="shared" ref="G2478:I2478" si="669">G2479</f>
        <v>0</v>
      </c>
      <c r="H2478" s="70">
        <f t="shared" si="669"/>
        <v>0</v>
      </c>
      <c r="I2478" s="70">
        <f t="shared" si="669"/>
        <v>0</v>
      </c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ht="35.25" hidden="1" customHeight="1" x14ac:dyDescent="0.2">
      <c r="A2479" s="16" t="s">
        <v>35</v>
      </c>
      <c r="B2479" s="14">
        <v>793</v>
      </c>
      <c r="C2479" s="15" t="s">
        <v>155</v>
      </c>
      <c r="D2479" s="15" t="s">
        <v>25</v>
      </c>
      <c r="E2479" s="15" t="s">
        <v>1269</v>
      </c>
      <c r="F2479" s="15" t="s">
        <v>36</v>
      </c>
      <c r="G2479" s="70"/>
      <c r="H2479" s="70"/>
      <c r="I2479" s="70"/>
      <c r="J2479" s="2"/>
      <c r="K2479" s="1"/>
      <c r="L2479" s="1"/>
      <c r="M2479" s="1"/>
      <c r="N2479" s="1"/>
      <c r="O2479" s="1"/>
      <c r="P2479" s="2"/>
      <c r="Q2479" s="2"/>
      <c r="R2479" s="2"/>
      <c r="S2479" s="2"/>
      <c r="T2479" s="2"/>
    </row>
    <row r="2480" spans="1:20" ht="24.75" hidden="1" customHeight="1" x14ac:dyDescent="0.2">
      <c r="A2480" s="80" t="s">
        <v>60</v>
      </c>
      <c r="B2480" s="14">
        <v>793</v>
      </c>
      <c r="C2480" s="15" t="s">
        <v>155</v>
      </c>
      <c r="D2480" s="15" t="s">
        <v>25</v>
      </c>
      <c r="E2480" s="15" t="s">
        <v>1269</v>
      </c>
      <c r="F2480" s="15" t="s">
        <v>61</v>
      </c>
      <c r="G2480" s="70">
        <f>G2481</f>
        <v>0</v>
      </c>
      <c r="H2480" s="70"/>
      <c r="I2480" s="70"/>
      <c r="J2480" s="2"/>
      <c r="K2480" s="1"/>
      <c r="L2480" s="1"/>
      <c r="M2480" s="1"/>
      <c r="N2480" s="1"/>
      <c r="O2480" s="1"/>
      <c r="P2480" s="2"/>
      <c r="Q2480" s="2"/>
      <c r="R2480" s="2"/>
      <c r="S2480" s="2"/>
      <c r="T2480" s="2"/>
    </row>
    <row r="2481" spans="1:20" ht="22.5" hidden="1" customHeight="1" x14ac:dyDescent="0.2">
      <c r="A2481" s="80" t="s">
        <v>302</v>
      </c>
      <c r="B2481" s="14">
        <v>793</v>
      </c>
      <c r="C2481" s="15" t="s">
        <v>155</v>
      </c>
      <c r="D2481" s="15" t="s">
        <v>25</v>
      </c>
      <c r="E2481" s="15" t="s">
        <v>1269</v>
      </c>
      <c r="F2481" s="15" t="s">
        <v>301</v>
      </c>
      <c r="G2481" s="70"/>
      <c r="H2481" s="70"/>
      <c r="I2481" s="70"/>
      <c r="J2481" s="2"/>
      <c r="K2481" s="1"/>
      <c r="L2481" s="1"/>
      <c r="M2481" s="1"/>
      <c r="N2481" s="1"/>
      <c r="O2481" s="1"/>
      <c r="P2481" s="2"/>
      <c r="Q2481" s="2"/>
      <c r="R2481" s="2"/>
      <c r="S2481" s="2"/>
      <c r="T2481" s="2"/>
    </row>
    <row r="2482" spans="1:20" s="113" customFormat="1" ht="26.25" hidden="1" customHeight="1" x14ac:dyDescent="0.2">
      <c r="A2482" s="138" t="s">
        <v>146</v>
      </c>
      <c r="B2482" s="139">
        <v>793</v>
      </c>
      <c r="C2482" s="36" t="s">
        <v>155</v>
      </c>
      <c r="D2482" s="36" t="s">
        <v>25</v>
      </c>
      <c r="E2482" s="146" t="s">
        <v>192</v>
      </c>
      <c r="F2482" s="140"/>
      <c r="G2482" s="141">
        <f>G2486+G2489</f>
        <v>0</v>
      </c>
      <c r="H2482" s="141">
        <f t="shared" ref="H2482:I2482" si="670">H2489</f>
        <v>0</v>
      </c>
      <c r="I2482" s="141">
        <f t="shared" si="670"/>
        <v>0</v>
      </c>
      <c r="J2482" s="112">
        <v>1487719</v>
      </c>
      <c r="P2482" s="112"/>
      <c r="Q2482" s="112"/>
      <c r="R2482" s="112"/>
      <c r="S2482" s="112"/>
      <c r="T2482" s="112"/>
    </row>
    <row r="2483" spans="1:20" s="113" customFormat="1" ht="51.75" hidden="1" customHeight="1" x14ac:dyDescent="0.2">
      <c r="A2483" s="80" t="s">
        <v>565</v>
      </c>
      <c r="B2483" s="133">
        <v>793</v>
      </c>
      <c r="C2483" s="15" t="s">
        <v>155</v>
      </c>
      <c r="D2483" s="15" t="s">
        <v>25</v>
      </c>
      <c r="E2483" s="82" t="s">
        <v>566</v>
      </c>
      <c r="F2483" s="82"/>
      <c r="G2483" s="84">
        <f t="shared" ref="G2483:I2484" si="671">G2484</f>
        <v>0</v>
      </c>
      <c r="H2483" s="84">
        <f t="shared" si="671"/>
        <v>0</v>
      </c>
      <c r="I2483" s="84">
        <f t="shared" si="671"/>
        <v>0</v>
      </c>
      <c r="J2483" s="112"/>
      <c r="P2483" s="112"/>
      <c r="Q2483" s="112"/>
      <c r="R2483" s="112"/>
      <c r="S2483" s="112"/>
      <c r="T2483" s="112"/>
    </row>
    <row r="2484" spans="1:20" s="113" customFormat="1" ht="26.25" hidden="1" customHeight="1" x14ac:dyDescent="0.2">
      <c r="A2484" s="80" t="s">
        <v>297</v>
      </c>
      <c r="B2484" s="133">
        <v>793</v>
      </c>
      <c r="C2484" s="15" t="s">
        <v>155</v>
      </c>
      <c r="D2484" s="15" t="s">
        <v>25</v>
      </c>
      <c r="E2484" s="82" t="s">
        <v>566</v>
      </c>
      <c r="F2484" s="82" t="s">
        <v>34</v>
      </c>
      <c r="G2484" s="84">
        <f t="shared" si="671"/>
        <v>0</v>
      </c>
      <c r="H2484" s="84">
        <f t="shared" si="671"/>
        <v>0</v>
      </c>
      <c r="I2484" s="84">
        <f t="shared" si="671"/>
        <v>0</v>
      </c>
      <c r="J2484" s="112"/>
      <c r="P2484" s="112"/>
      <c r="Q2484" s="112"/>
      <c r="R2484" s="112"/>
      <c r="S2484" s="112"/>
      <c r="T2484" s="112"/>
    </row>
    <row r="2485" spans="1:20" s="113" customFormat="1" ht="26.25" hidden="1" customHeight="1" x14ac:dyDescent="0.2">
      <c r="A2485" s="80" t="s">
        <v>35</v>
      </c>
      <c r="B2485" s="133">
        <v>793</v>
      </c>
      <c r="C2485" s="15" t="s">
        <v>155</v>
      </c>
      <c r="D2485" s="15" t="s">
        <v>25</v>
      </c>
      <c r="E2485" s="82" t="s">
        <v>566</v>
      </c>
      <c r="F2485" s="82" t="s">
        <v>36</v>
      </c>
      <c r="G2485" s="84">
        <f>'прил 4'!G2045</f>
        <v>0</v>
      </c>
      <c r="H2485" s="84"/>
      <c r="I2485" s="84"/>
      <c r="J2485" s="112"/>
      <c r="P2485" s="112"/>
      <c r="Q2485" s="112"/>
      <c r="R2485" s="112"/>
      <c r="S2485" s="112"/>
      <c r="T2485" s="112"/>
    </row>
    <row r="2486" spans="1:20" ht="21" hidden="1" customHeight="1" x14ac:dyDescent="0.2">
      <c r="A2486" s="16" t="s">
        <v>305</v>
      </c>
      <c r="B2486" s="15" t="s">
        <v>746</v>
      </c>
      <c r="C2486" s="15" t="s">
        <v>155</v>
      </c>
      <c r="D2486" s="15" t="s">
        <v>25</v>
      </c>
      <c r="E2486" s="15" t="s">
        <v>193</v>
      </c>
      <c r="F2486" s="15"/>
      <c r="G2486" s="70">
        <f>G2487</f>
        <v>0</v>
      </c>
      <c r="H2486" s="70"/>
      <c r="I2486" s="70"/>
      <c r="J2486" s="2"/>
      <c r="K2486" s="1"/>
      <c r="L2486" s="1"/>
      <c r="M2486" s="1"/>
      <c r="N2486" s="1"/>
      <c r="O2486" s="1"/>
      <c r="P2486" s="2"/>
      <c r="Q2486" s="2"/>
      <c r="R2486" s="2"/>
      <c r="S2486" s="2"/>
      <c r="T2486" s="2"/>
    </row>
    <row r="2487" spans="1:20" ht="29.25" hidden="1" customHeight="1" x14ac:dyDescent="0.2">
      <c r="A2487" s="16" t="s">
        <v>297</v>
      </c>
      <c r="B2487" s="15" t="s">
        <v>746</v>
      </c>
      <c r="C2487" s="15" t="s">
        <v>155</v>
      </c>
      <c r="D2487" s="15" t="s">
        <v>25</v>
      </c>
      <c r="E2487" s="15" t="s">
        <v>193</v>
      </c>
      <c r="F2487" s="15" t="s">
        <v>34</v>
      </c>
      <c r="G2487" s="70">
        <f>G2488</f>
        <v>0</v>
      </c>
      <c r="H2487" s="70"/>
      <c r="I2487" s="70"/>
      <c r="J2487" s="2"/>
      <c r="K2487" s="1"/>
      <c r="L2487" s="1"/>
      <c r="M2487" s="1"/>
      <c r="N2487" s="1"/>
      <c r="O2487" s="1"/>
      <c r="P2487" s="2"/>
      <c r="Q2487" s="2"/>
      <c r="R2487" s="2"/>
      <c r="S2487" s="2"/>
      <c r="T2487" s="2"/>
    </row>
    <row r="2488" spans="1:20" ht="36.75" hidden="1" customHeight="1" x14ac:dyDescent="0.2">
      <c r="A2488" s="16" t="s">
        <v>35</v>
      </c>
      <c r="B2488" s="15" t="s">
        <v>746</v>
      </c>
      <c r="C2488" s="15" t="s">
        <v>155</v>
      </c>
      <c r="D2488" s="15" t="s">
        <v>25</v>
      </c>
      <c r="E2488" s="15" t="s">
        <v>193</v>
      </c>
      <c r="F2488" s="15" t="s">
        <v>36</v>
      </c>
      <c r="G2488" s="70"/>
      <c r="H2488" s="70"/>
      <c r="I2488" s="70"/>
      <c r="J2488" s="2"/>
      <c r="K2488" s="1"/>
      <c r="L2488" s="1"/>
      <c r="M2488" s="1"/>
      <c r="N2488" s="1"/>
      <c r="O2488" s="1"/>
      <c r="P2488" s="2"/>
      <c r="Q2488" s="2"/>
      <c r="R2488" s="2"/>
      <c r="S2488" s="2"/>
      <c r="T2488" s="2"/>
    </row>
    <row r="2489" spans="1:20" ht="39" hidden="1" customHeight="1" x14ac:dyDescent="0.2">
      <c r="A2489" s="16" t="s">
        <v>1140</v>
      </c>
      <c r="B2489" s="14">
        <v>793</v>
      </c>
      <c r="C2489" s="15" t="s">
        <v>155</v>
      </c>
      <c r="D2489" s="15" t="s">
        <v>25</v>
      </c>
      <c r="E2489" s="15" t="s">
        <v>1143</v>
      </c>
      <c r="F2489" s="15"/>
      <c r="G2489" s="70">
        <f>G2490+G2492</f>
        <v>0</v>
      </c>
      <c r="H2489" s="70">
        <f t="shared" ref="H2489:I2489" si="672">H2490+H2492</f>
        <v>0</v>
      </c>
      <c r="I2489" s="70">
        <f t="shared" si="672"/>
        <v>0</v>
      </c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29.25" hidden="1" customHeight="1" x14ac:dyDescent="0.2">
      <c r="A2490" s="16" t="s">
        <v>297</v>
      </c>
      <c r="B2490" s="15" t="s">
        <v>89</v>
      </c>
      <c r="C2490" s="15" t="s">
        <v>155</v>
      </c>
      <c r="D2490" s="15" t="s">
        <v>25</v>
      </c>
      <c r="E2490" s="15" t="s">
        <v>193</v>
      </c>
      <c r="F2490" s="15" t="s">
        <v>34</v>
      </c>
      <c r="G2490" s="70">
        <f>G2491</f>
        <v>0</v>
      </c>
      <c r="H2490" s="70"/>
      <c r="I2490" s="70"/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ht="36.75" hidden="1" customHeight="1" x14ac:dyDescent="0.2">
      <c r="A2491" s="16" t="s">
        <v>35</v>
      </c>
      <c r="B2491" s="15" t="s">
        <v>89</v>
      </c>
      <c r="C2491" s="15" t="s">
        <v>155</v>
      </c>
      <c r="D2491" s="15" t="s">
        <v>25</v>
      </c>
      <c r="E2491" s="15" t="s">
        <v>193</v>
      </c>
      <c r="F2491" s="15" t="s">
        <v>36</v>
      </c>
      <c r="G2491" s="70">
        <f>'прил 4'!G3713</f>
        <v>0</v>
      </c>
      <c r="H2491" s="70"/>
      <c r="I2491" s="70"/>
      <c r="J2491" s="2"/>
      <c r="K2491" s="1"/>
      <c r="L2491" s="1"/>
      <c r="M2491" s="1"/>
      <c r="N2491" s="1"/>
      <c r="O2491" s="1"/>
      <c r="P2491" s="2"/>
      <c r="Q2491" s="2"/>
      <c r="R2491" s="2"/>
      <c r="S2491" s="2"/>
      <c r="T2491" s="2"/>
    </row>
    <row r="2492" spans="1:20" ht="25.5" hidden="1" x14ac:dyDescent="0.2">
      <c r="A2492" s="16" t="s">
        <v>297</v>
      </c>
      <c r="B2492" s="14">
        <v>793</v>
      </c>
      <c r="C2492" s="15" t="s">
        <v>155</v>
      </c>
      <c r="D2492" s="15" t="s">
        <v>25</v>
      </c>
      <c r="E2492" s="15" t="s">
        <v>1143</v>
      </c>
      <c r="F2492" s="15" t="s">
        <v>34</v>
      </c>
      <c r="G2492" s="70">
        <f t="shared" ref="G2492:I2492" si="673">G2493</f>
        <v>0</v>
      </c>
      <c r="H2492" s="70">
        <f t="shared" si="673"/>
        <v>0</v>
      </c>
      <c r="I2492" s="70">
        <f t="shared" si="673"/>
        <v>0</v>
      </c>
      <c r="J2492" s="2"/>
      <c r="K2492" s="1"/>
      <c r="L2492" s="1"/>
      <c r="M2492" s="1"/>
      <c r="N2492" s="1"/>
      <c r="O2492" s="1"/>
      <c r="P2492" s="2"/>
      <c r="Q2492" s="2"/>
      <c r="R2492" s="2"/>
      <c r="S2492" s="2"/>
      <c r="T2492" s="2"/>
    </row>
    <row r="2493" spans="1:20" ht="36" hidden="1" customHeight="1" x14ac:dyDescent="0.2">
      <c r="A2493" s="16" t="s">
        <v>35</v>
      </c>
      <c r="B2493" s="14">
        <v>793</v>
      </c>
      <c r="C2493" s="15" t="s">
        <v>155</v>
      </c>
      <c r="D2493" s="15" t="s">
        <v>25</v>
      </c>
      <c r="E2493" s="15" t="s">
        <v>1143</v>
      </c>
      <c r="F2493" s="15" t="s">
        <v>36</v>
      </c>
      <c r="G2493" s="70"/>
      <c r="H2493" s="70"/>
      <c r="I2493" s="70"/>
      <c r="J2493" s="2"/>
      <c r="K2493" s="1"/>
      <c r="L2493" s="1"/>
      <c r="M2493" s="1"/>
      <c r="N2493" s="1"/>
      <c r="O2493" s="1"/>
      <c r="P2493" s="2"/>
      <c r="Q2493" s="2"/>
      <c r="R2493" s="2"/>
      <c r="S2493" s="2"/>
      <c r="T2493" s="2"/>
    </row>
    <row r="2494" spans="1:20" ht="55.15" hidden="1" customHeight="1" x14ac:dyDescent="0.2">
      <c r="A2494" s="125" t="s">
        <v>647</v>
      </c>
      <c r="B2494" s="81">
        <v>793</v>
      </c>
      <c r="C2494" s="82" t="s">
        <v>155</v>
      </c>
      <c r="D2494" s="82" t="s">
        <v>25</v>
      </c>
      <c r="E2494" s="82" t="s">
        <v>1543</v>
      </c>
      <c r="F2494" s="82"/>
      <c r="G2494" s="84">
        <f>G2495</f>
        <v>0</v>
      </c>
      <c r="H2494" s="70"/>
      <c r="I2494" s="70"/>
      <c r="J2494" s="2"/>
      <c r="K2494" s="1"/>
      <c r="L2494" s="1"/>
      <c r="M2494" s="1"/>
      <c r="N2494" s="1"/>
      <c r="O2494" s="1"/>
      <c r="P2494" s="2"/>
      <c r="Q2494" s="2"/>
      <c r="R2494" s="2"/>
      <c r="S2494" s="2"/>
      <c r="T2494" s="2"/>
    </row>
    <row r="2495" spans="1:20" ht="36" hidden="1" customHeight="1" x14ac:dyDescent="0.2">
      <c r="A2495" s="80" t="s">
        <v>91</v>
      </c>
      <c r="B2495" s="81">
        <v>793</v>
      </c>
      <c r="C2495" s="82" t="s">
        <v>155</v>
      </c>
      <c r="D2495" s="82" t="s">
        <v>25</v>
      </c>
      <c r="E2495" s="82" t="s">
        <v>1544</v>
      </c>
      <c r="F2495" s="82" t="s">
        <v>316</v>
      </c>
      <c r="G2495" s="84">
        <f>G2496</f>
        <v>0</v>
      </c>
      <c r="H2495" s="70"/>
      <c r="I2495" s="70"/>
      <c r="J2495" s="2"/>
      <c r="K2495" s="1"/>
      <c r="L2495" s="1"/>
      <c r="M2495" s="1"/>
      <c r="N2495" s="1"/>
      <c r="O2495" s="1"/>
      <c r="P2495" s="2"/>
      <c r="Q2495" s="2"/>
      <c r="R2495" s="2"/>
      <c r="S2495" s="2"/>
      <c r="T2495" s="2"/>
    </row>
    <row r="2496" spans="1:20" ht="36" hidden="1" customHeight="1" x14ac:dyDescent="0.2">
      <c r="A2496" s="80" t="s">
        <v>317</v>
      </c>
      <c r="B2496" s="81">
        <v>793</v>
      </c>
      <c r="C2496" s="82" t="s">
        <v>155</v>
      </c>
      <c r="D2496" s="82" t="s">
        <v>25</v>
      </c>
      <c r="E2496" s="82" t="s">
        <v>1544</v>
      </c>
      <c r="F2496" s="82" t="s">
        <v>318</v>
      </c>
      <c r="G2496" s="84"/>
      <c r="H2496" s="70"/>
      <c r="I2496" s="70"/>
      <c r="J2496" s="2"/>
      <c r="K2496" s="1"/>
      <c r="L2496" s="1"/>
      <c r="M2496" s="1"/>
      <c r="N2496" s="1"/>
      <c r="O2496" s="1"/>
      <c r="P2496" s="2"/>
      <c r="Q2496" s="2"/>
      <c r="R2496" s="2"/>
      <c r="S2496" s="2"/>
      <c r="T2496" s="2"/>
    </row>
    <row r="2497" spans="1:20" ht="36" customHeight="1" x14ac:dyDescent="0.2">
      <c r="A2497" s="80" t="s">
        <v>1621</v>
      </c>
      <c r="B2497" s="81">
        <v>793</v>
      </c>
      <c r="C2497" s="15" t="s">
        <v>155</v>
      </c>
      <c r="D2497" s="15" t="s">
        <v>25</v>
      </c>
      <c r="E2497" s="15" t="s">
        <v>1622</v>
      </c>
      <c r="F2497" s="82"/>
      <c r="G2497" s="84">
        <f>G2498</f>
        <v>60000</v>
      </c>
      <c r="H2497" s="70"/>
      <c r="I2497" s="70"/>
      <c r="J2497" s="2"/>
      <c r="K2497" s="1"/>
      <c r="L2497" s="1"/>
      <c r="M2497" s="1"/>
      <c r="N2497" s="1"/>
      <c r="O2497" s="1"/>
      <c r="P2497" s="2"/>
      <c r="Q2497" s="2"/>
      <c r="R2497" s="2"/>
      <c r="S2497" s="2"/>
      <c r="T2497" s="2"/>
    </row>
    <row r="2498" spans="1:20" ht="36" customHeight="1" x14ac:dyDescent="0.2">
      <c r="A2498" s="16" t="s">
        <v>33</v>
      </c>
      <c r="B2498" s="81">
        <v>793</v>
      </c>
      <c r="C2498" s="15" t="s">
        <v>155</v>
      </c>
      <c r="D2498" s="15" t="s">
        <v>25</v>
      </c>
      <c r="E2498" s="15" t="s">
        <v>1622</v>
      </c>
      <c r="F2498" s="82" t="s">
        <v>34</v>
      </c>
      <c r="G2498" s="84">
        <f>G2499</f>
        <v>60000</v>
      </c>
      <c r="H2498" s="70"/>
      <c r="I2498" s="70"/>
      <c r="J2498" s="2"/>
      <c r="K2498" s="1"/>
      <c r="L2498" s="1"/>
      <c r="M2498" s="1"/>
      <c r="N2498" s="1"/>
      <c r="O2498" s="1"/>
      <c r="P2498" s="2"/>
      <c r="Q2498" s="2"/>
      <c r="R2498" s="2"/>
      <c r="S2498" s="2"/>
      <c r="T2498" s="2"/>
    </row>
    <row r="2499" spans="1:20" ht="36" customHeight="1" x14ac:dyDescent="0.2">
      <c r="A2499" s="16" t="s">
        <v>35</v>
      </c>
      <c r="B2499" s="81">
        <v>793</v>
      </c>
      <c r="C2499" s="15" t="s">
        <v>155</v>
      </c>
      <c r="D2499" s="15" t="s">
        <v>25</v>
      </c>
      <c r="E2499" s="15" t="s">
        <v>1622</v>
      </c>
      <c r="F2499" s="82" t="s">
        <v>36</v>
      </c>
      <c r="G2499" s="84">
        <v>60000</v>
      </c>
      <c r="H2499" s="70"/>
      <c r="I2499" s="70"/>
      <c r="J2499" s="2"/>
      <c r="K2499" s="1"/>
      <c r="L2499" s="1"/>
      <c r="M2499" s="1"/>
      <c r="N2499" s="1"/>
      <c r="O2499" s="1"/>
      <c r="P2499" s="2"/>
      <c r="Q2499" s="2"/>
      <c r="R2499" s="2"/>
      <c r="S2499" s="2"/>
      <c r="T2499" s="2"/>
    </row>
    <row r="2500" spans="1:20" ht="65.45" customHeight="1" x14ac:dyDescent="0.2">
      <c r="A2500" s="125" t="s">
        <v>1606</v>
      </c>
      <c r="B2500" s="81">
        <v>793</v>
      </c>
      <c r="C2500" s="82" t="s">
        <v>155</v>
      </c>
      <c r="D2500" s="82" t="s">
        <v>25</v>
      </c>
      <c r="E2500" s="82" t="s">
        <v>1189</v>
      </c>
      <c r="F2500" s="82"/>
      <c r="G2500" s="84">
        <f>G2501</f>
        <v>4200000</v>
      </c>
      <c r="H2500" s="70"/>
      <c r="I2500" s="70"/>
      <c r="J2500" s="2"/>
      <c r="K2500" s="1"/>
      <c r="L2500" s="1"/>
      <c r="M2500" s="1"/>
      <c r="N2500" s="1"/>
      <c r="O2500" s="1"/>
      <c r="P2500" s="2"/>
      <c r="Q2500" s="2"/>
      <c r="R2500" s="2"/>
      <c r="S2500" s="2"/>
      <c r="T2500" s="2"/>
    </row>
    <row r="2501" spans="1:20" ht="36" customHeight="1" x14ac:dyDescent="0.2">
      <c r="A2501" s="80" t="s">
        <v>91</v>
      </c>
      <c r="B2501" s="81">
        <v>793</v>
      </c>
      <c r="C2501" s="82" t="s">
        <v>155</v>
      </c>
      <c r="D2501" s="82" t="s">
        <v>25</v>
      </c>
      <c r="E2501" s="82" t="s">
        <v>1189</v>
      </c>
      <c r="F2501" s="82" t="s">
        <v>316</v>
      </c>
      <c r="G2501" s="84">
        <f>G2502</f>
        <v>4200000</v>
      </c>
      <c r="H2501" s="70"/>
      <c r="I2501" s="70"/>
      <c r="J2501" s="2"/>
      <c r="K2501" s="1"/>
      <c r="L2501" s="1"/>
      <c r="M2501" s="1"/>
      <c r="N2501" s="1"/>
      <c r="O2501" s="1"/>
      <c r="P2501" s="2"/>
      <c r="Q2501" s="2"/>
      <c r="R2501" s="2"/>
      <c r="S2501" s="2"/>
      <c r="T2501" s="2"/>
    </row>
    <row r="2502" spans="1:20" ht="36" customHeight="1" x14ac:dyDescent="0.2">
      <c r="A2502" s="80" t="s">
        <v>317</v>
      </c>
      <c r="B2502" s="81">
        <v>793</v>
      </c>
      <c r="C2502" s="82" t="s">
        <v>155</v>
      </c>
      <c r="D2502" s="82" t="s">
        <v>25</v>
      </c>
      <c r="E2502" s="82" t="s">
        <v>1189</v>
      </c>
      <c r="F2502" s="82" t="s">
        <v>318</v>
      </c>
      <c r="G2502" s="84">
        <f>3612000+588000</f>
        <v>4200000</v>
      </c>
      <c r="H2502" s="70"/>
      <c r="I2502" s="70"/>
      <c r="J2502" s="2"/>
      <c r="K2502" s="1"/>
      <c r="L2502" s="1"/>
      <c r="M2502" s="1"/>
      <c r="N2502" s="1"/>
      <c r="O2502" s="1"/>
      <c r="P2502" s="2"/>
      <c r="Q2502" s="2"/>
      <c r="R2502" s="2"/>
      <c r="S2502" s="2"/>
      <c r="T2502" s="2"/>
    </row>
    <row r="2503" spans="1:20" s="18" customFormat="1" ht="57" customHeight="1" x14ac:dyDescent="0.2">
      <c r="A2503" s="16" t="s">
        <v>1545</v>
      </c>
      <c r="B2503" s="49">
        <v>793</v>
      </c>
      <c r="C2503" s="15" t="s">
        <v>155</v>
      </c>
      <c r="D2503" s="15" t="s">
        <v>25</v>
      </c>
      <c r="E2503" s="15" t="s">
        <v>1489</v>
      </c>
      <c r="F2503" s="15"/>
      <c r="G2503" s="70">
        <f t="shared" ref="G2503:I2504" si="674">G2504</f>
        <v>977300000</v>
      </c>
      <c r="H2503" s="70">
        <f t="shared" si="674"/>
        <v>0</v>
      </c>
      <c r="I2503" s="70">
        <f t="shared" si="674"/>
        <v>0</v>
      </c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20" ht="35.25" customHeight="1" x14ac:dyDescent="0.2">
      <c r="A2504" s="16" t="s">
        <v>91</v>
      </c>
      <c r="B2504" s="49">
        <v>793</v>
      </c>
      <c r="C2504" s="15" t="s">
        <v>155</v>
      </c>
      <c r="D2504" s="15" t="s">
        <v>25</v>
      </c>
      <c r="E2504" s="15" t="s">
        <v>1489</v>
      </c>
      <c r="F2504" s="15" t="s">
        <v>316</v>
      </c>
      <c r="G2504" s="70">
        <f t="shared" si="674"/>
        <v>977300000</v>
      </c>
      <c r="H2504" s="70">
        <f t="shared" si="674"/>
        <v>0</v>
      </c>
      <c r="I2504" s="70">
        <f t="shared" si="674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20" s="18" customFormat="1" ht="21.75" customHeight="1" x14ac:dyDescent="0.2">
      <c r="A2505" s="16" t="s">
        <v>317</v>
      </c>
      <c r="B2505" s="49">
        <v>793</v>
      </c>
      <c r="C2505" s="15" t="s">
        <v>155</v>
      </c>
      <c r="D2505" s="15" t="s">
        <v>25</v>
      </c>
      <c r="E2505" s="15" t="s">
        <v>1489</v>
      </c>
      <c r="F2505" s="15" t="s">
        <v>318</v>
      </c>
      <c r="G2505" s="70">
        <v>977300000</v>
      </c>
      <c r="H2505" s="70"/>
      <c r="I2505" s="70"/>
      <c r="J2505" s="158"/>
      <c r="K2505" s="165"/>
      <c r="L2505" s="165"/>
      <c r="M2505" s="165"/>
      <c r="N2505" s="165"/>
      <c r="O2505" s="165"/>
      <c r="P2505" s="165"/>
      <c r="Q2505" s="165"/>
      <c r="R2505" s="165"/>
    </row>
    <row r="2506" spans="1:20" s="46" customFormat="1" ht="17.25" customHeight="1" x14ac:dyDescent="0.2">
      <c r="A2506" s="16" t="s">
        <v>261</v>
      </c>
      <c r="B2506" s="49">
        <v>793</v>
      </c>
      <c r="C2506" s="15" t="s">
        <v>155</v>
      </c>
      <c r="D2506" s="15" t="s">
        <v>66</v>
      </c>
      <c r="E2506" s="15"/>
      <c r="F2506" s="15"/>
      <c r="G2506" s="70">
        <f>G2513+G2645+G2639+G2512+G2600+G2706+G2539+G2542+G2613+G2544+G2562+G2590+G2569+G2629</f>
        <v>67229748.5</v>
      </c>
      <c r="H2506" s="70">
        <f t="shared" ref="H2506:I2506" si="675">H2513+H2645+H2639+H2512+H2600+H2706+H2539+H2542+H2613+H2544+H2562+H2590+H2569+H2629</f>
        <v>21794864.140000001</v>
      </c>
      <c r="I2506" s="70">
        <f t="shared" si="675"/>
        <v>22308164.140000001</v>
      </c>
      <c r="J2506" s="158">
        <f>G2366+G2360+G2357+G2353</f>
        <v>0</v>
      </c>
      <c r="K2506" s="58"/>
      <c r="L2506" s="58"/>
      <c r="M2506" s="58"/>
      <c r="N2506" s="58"/>
      <c r="O2506" s="58"/>
      <c r="P2506" s="58"/>
      <c r="Q2506" s="58"/>
      <c r="R2506" s="58"/>
    </row>
    <row r="2507" spans="1:20" s="46" customFormat="1" ht="17.25" hidden="1" customHeight="1" x14ac:dyDescent="0.2">
      <c r="A2507" s="16"/>
      <c r="B2507" s="49"/>
      <c r="C2507" s="15"/>
      <c r="D2507" s="15"/>
      <c r="E2507" s="15"/>
      <c r="F2507" s="15"/>
      <c r="G2507" s="70"/>
      <c r="H2507" s="70"/>
      <c r="I2507" s="70"/>
      <c r="J2507" s="158"/>
      <c r="K2507" s="58"/>
      <c r="L2507" s="58"/>
      <c r="M2507" s="58"/>
      <c r="N2507" s="58"/>
      <c r="O2507" s="58"/>
      <c r="P2507" s="58"/>
      <c r="Q2507" s="58"/>
      <c r="R2507" s="58"/>
    </row>
    <row r="2508" spans="1:20" s="46" customFormat="1" ht="17.25" hidden="1" customHeight="1" x14ac:dyDescent="0.2">
      <c r="A2508" s="16"/>
      <c r="B2508" s="49"/>
      <c r="C2508" s="15"/>
      <c r="D2508" s="15"/>
      <c r="E2508" s="15"/>
      <c r="F2508" s="15"/>
      <c r="G2508" s="70"/>
      <c r="H2508" s="70"/>
      <c r="I2508" s="70"/>
      <c r="J2508" s="158"/>
      <c r="K2508" s="58"/>
      <c r="L2508" s="58"/>
      <c r="M2508" s="58"/>
      <c r="N2508" s="58"/>
      <c r="O2508" s="58"/>
      <c r="P2508" s="58"/>
      <c r="Q2508" s="58"/>
      <c r="R2508" s="58"/>
    </row>
    <row r="2509" spans="1:20" ht="41.25" hidden="1" customHeight="1" x14ac:dyDescent="0.2">
      <c r="A2509" s="16" t="s">
        <v>1023</v>
      </c>
      <c r="B2509" s="14">
        <v>793</v>
      </c>
      <c r="C2509" s="15" t="s">
        <v>155</v>
      </c>
      <c r="D2509" s="15" t="s">
        <v>66</v>
      </c>
      <c r="E2509" s="15" t="s">
        <v>243</v>
      </c>
      <c r="F2509" s="15"/>
      <c r="G2509" s="70">
        <f>G2510+G2537+G2541</f>
        <v>0</v>
      </c>
      <c r="H2509" s="70">
        <f t="shared" ref="H2509:I2511" si="676">H2510</f>
        <v>0</v>
      </c>
      <c r="I2509" s="70">
        <f t="shared" ref="I2509" si="677">I2510</f>
        <v>0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20" ht="44.25" hidden="1" customHeight="1" x14ac:dyDescent="0.2">
      <c r="A2510" s="50" t="s">
        <v>1044</v>
      </c>
      <c r="B2510" s="14">
        <v>793</v>
      </c>
      <c r="C2510" s="15" t="s">
        <v>155</v>
      </c>
      <c r="D2510" s="15" t="s">
        <v>66</v>
      </c>
      <c r="E2510" s="15" t="s">
        <v>1043</v>
      </c>
      <c r="F2510" s="15"/>
      <c r="G2510" s="70">
        <f>G2511</f>
        <v>0</v>
      </c>
      <c r="H2510" s="70">
        <f t="shared" si="676"/>
        <v>0</v>
      </c>
      <c r="I2510" s="70">
        <f t="shared" si="676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20" ht="32.25" hidden="1" customHeight="1" x14ac:dyDescent="0.2">
      <c r="A2511" s="16" t="s">
        <v>33</v>
      </c>
      <c r="B2511" s="14">
        <v>793</v>
      </c>
      <c r="C2511" s="15" t="s">
        <v>155</v>
      </c>
      <c r="D2511" s="15" t="s">
        <v>66</v>
      </c>
      <c r="E2511" s="15" t="s">
        <v>1043</v>
      </c>
      <c r="F2511" s="15" t="s">
        <v>34</v>
      </c>
      <c r="G2511" s="70">
        <f>G2512</f>
        <v>0</v>
      </c>
      <c r="H2511" s="70">
        <f t="shared" si="676"/>
        <v>0</v>
      </c>
      <c r="I2511" s="70">
        <f t="shared" si="676"/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20" ht="30.75" hidden="1" customHeight="1" x14ac:dyDescent="0.2">
      <c r="A2512" s="16" t="s">
        <v>35</v>
      </c>
      <c r="B2512" s="14">
        <v>793</v>
      </c>
      <c r="C2512" s="15" t="s">
        <v>155</v>
      </c>
      <c r="D2512" s="15" t="s">
        <v>66</v>
      </c>
      <c r="E2512" s="15" t="s">
        <v>1043</v>
      </c>
      <c r="F2512" s="15" t="s">
        <v>36</v>
      </c>
      <c r="G2512" s="148">
        <f>598572-598572</f>
        <v>0</v>
      </c>
      <c r="H2512" s="70">
        <v>0</v>
      </c>
      <c r="I2512" s="70">
        <v>0</v>
      </c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48.75" hidden="1" customHeight="1" x14ac:dyDescent="0.2">
      <c r="A2513" s="16" t="s">
        <v>1038</v>
      </c>
      <c r="B2513" s="49">
        <v>793</v>
      </c>
      <c r="C2513" s="15" t="s">
        <v>155</v>
      </c>
      <c r="D2513" s="15" t="s">
        <v>66</v>
      </c>
      <c r="E2513" s="15" t="s">
        <v>271</v>
      </c>
      <c r="F2513" s="15"/>
      <c r="G2513" s="70">
        <f>G2514+G2524+G2527+G2533+G2536</f>
        <v>0</v>
      </c>
      <c r="H2513" s="70">
        <f>H2525+H2528+H2533+H2536</f>
        <v>0</v>
      </c>
      <c r="I2513" s="70">
        <f>I2525+I2528+I2533+I2536</f>
        <v>0</v>
      </c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s="46" customFormat="1" ht="17.25" hidden="1" customHeight="1" x14ac:dyDescent="0.2">
      <c r="A2514" s="16"/>
      <c r="B2514" s="49"/>
      <c r="C2514" s="15"/>
      <c r="D2514" s="15"/>
      <c r="E2514" s="15"/>
      <c r="F2514" s="15"/>
      <c r="G2514" s="70"/>
      <c r="H2514" s="70"/>
      <c r="I2514" s="70"/>
      <c r="J2514" s="158"/>
      <c r="K2514" s="58"/>
      <c r="L2514" s="58"/>
      <c r="M2514" s="58"/>
      <c r="N2514" s="58"/>
      <c r="O2514" s="58"/>
      <c r="P2514" s="58"/>
      <c r="Q2514" s="58"/>
      <c r="R2514" s="58"/>
    </row>
    <row r="2515" spans="1:18" s="46" customFormat="1" ht="17.25" hidden="1" customHeight="1" x14ac:dyDescent="0.2">
      <c r="A2515" s="16"/>
      <c r="B2515" s="49"/>
      <c r="C2515" s="15"/>
      <c r="D2515" s="15"/>
      <c r="E2515" s="15"/>
      <c r="F2515" s="15"/>
      <c r="G2515" s="70"/>
      <c r="H2515" s="70"/>
      <c r="I2515" s="70"/>
      <c r="J2515" s="158"/>
      <c r="K2515" s="58"/>
      <c r="L2515" s="58"/>
      <c r="M2515" s="58"/>
      <c r="N2515" s="58"/>
      <c r="O2515" s="58"/>
      <c r="P2515" s="58"/>
      <c r="Q2515" s="58"/>
      <c r="R2515" s="58"/>
    </row>
    <row r="2516" spans="1:18" s="28" customFormat="1" ht="24.75" hidden="1" customHeight="1" x14ac:dyDescent="0.2">
      <c r="A2516" s="37"/>
      <c r="B2516" s="49"/>
      <c r="C2516" s="15"/>
      <c r="D2516" s="15"/>
      <c r="E2516" s="15"/>
      <c r="F2516" s="39"/>
      <c r="G2516" s="70"/>
      <c r="H2516" s="70"/>
      <c r="I2516" s="70"/>
      <c r="J2516" s="158"/>
      <c r="K2516" s="287"/>
      <c r="L2516" s="287"/>
      <c r="M2516" s="287"/>
      <c r="N2516" s="287"/>
      <c r="O2516" s="287"/>
      <c r="P2516" s="287"/>
      <c r="Q2516" s="287"/>
      <c r="R2516" s="287"/>
    </row>
    <row r="2517" spans="1:18" ht="12.75" hidden="1" customHeight="1" x14ac:dyDescent="0.2">
      <c r="A2517" s="37"/>
      <c r="B2517" s="49"/>
      <c r="C2517" s="15"/>
      <c r="D2517" s="15"/>
      <c r="E2517" s="15"/>
      <c r="F2517" s="15"/>
      <c r="G2517" s="70"/>
      <c r="H2517" s="70"/>
      <c r="I2517" s="70"/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12.75" hidden="1" customHeight="1" x14ac:dyDescent="0.2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30.75" hidden="1" customHeight="1" x14ac:dyDescent="0.2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18" hidden="1" customHeight="1" x14ac:dyDescent="0.2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18" hidden="1" customHeight="1" x14ac:dyDescent="0.2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ht="12.75" hidden="1" customHeight="1" x14ac:dyDescent="0.2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69"/>
      <c r="L2522" s="69"/>
      <c r="M2522" s="69"/>
      <c r="N2522" s="69"/>
      <c r="O2522" s="69"/>
      <c r="P2522" s="69"/>
      <c r="Q2522" s="69"/>
      <c r="R2522" s="69"/>
    </row>
    <row r="2523" spans="1:18" s="46" customFormat="1" ht="17.25" hidden="1" customHeight="1" x14ac:dyDescent="0.2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58"/>
      <c r="L2523" s="58"/>
      <c r="M2523" s="58"/>
      <c r="N2523" s="58"/>
      <c r="O2523" s="58"/>
      <c r="P2523" s="58"/>
      <c r="Q2523" s="58"/>
      <c r="R2523" s="58"/>
    </row>
    <row r="2524" spans="1:18" s="46" customFormat="1" ht="17.25" hidden="1" customHeight="1" x14ac:dyDescent="0.2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58"/>
      <c r="L2524" s="58"/>
      <c r="M2524" s="58"/>
      <c r="N2524" s="58"/>
      <c r="O2524" s="58"/>
      <c r="P2524" s="58"/>
      <c r="Q2524" s="58"/>
      <c r="R2524" s="58"/>
    </row>
    <row r="2525" spans="1:18" s="46" customFormat="1" ht="32.25" hidden="1" customHeight="1" x14ac:dyDescent="0.2">
      <c r="A2525" s="16"/>
      <c r="B2525" s="49"/>
      <c r="C2525" s="15"/>
      <c r="D2525" s="15"/>
      <c r="E2525" s="15"/>
      <c r="F2525" s="15"/>
      <c r="G2525" s="70"/>
      <c r="H2525" s="70"/>
      <c r="I2525" s="70"/>
      <c r="J2525" s="158"/>
      <c r="K2525" s="58"/>
      <c r="L2525" s="58"/>
      <c r="M2525" s="58"/>
      <c r="N2525" s="58"/>
      <c r="O2525" s="58"/>
      <c r="P2525" s="58"/>
      <c r="Q2525" s="58"/>
      <c r="R2525" s="58"/>
    </row>
    <row r="2526" spans="1:18" ht="12.75" hidden="1" customHeight="1" x14ac:dyDescent="0.2">
      <c r="A2526" s="16"/>
      <c r="B2526" s="49"/>
      <c r="C2526" s="15"/>
      <c r="D2526" s="15"/>
      <c r="E2526" s="15"/>
      <c r="F2526" s="15"/>
      <c r="G2526" s="70"/>
      <c r="H2526" s="70"/>
      <c r="I2526" s="70"/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12.75" hidden="1" customHeight="1" x14ac:dyDescent="0.2">
      <c r="A2527" s="16"/>
      <c r="B2527" s="49"/>
      <c r="C2527" s="15"/>
      <c r="D2527" s="15"/>
      <c r="E2527" s="15"/>
      <c r="F2527" s="15"/>
      <c r="G2527" s="70"/>
      <c r="H2527" s="70"/>
      <c r="I2527" s="70"/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30.75" hidden="1" customHeight="1" x14ac:dyDescent="0.2">
      <c r="A2528" s="16"/>
      <c r="B2528" s="49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18" hidden="1" customHeight="1" x14ac:dyDescent="0.2">
      <c r="A2529" s="16"/>
      <c r="B2529" s="49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18" hidden="1" customHeight="1" x14ac:dyDescent="0.2">
      <c r="A2530" s="16"/>
      <c r="B2530" s="49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26.25" hidden="1" customHeight="1" x14ac:dyDescent="0.2">
      <c r="A2531" s="16"/>
      <c r="B2531" s="49"/>
      <c r="C2531" s="15"/>
      <c r="D2531" s="15"/>
      <c r="E2531" s="15"/>
      <c r="F2531" s="15"/>
      <c r="G2531" s="70"/>
      <c r="H2531" s="70"/>
      <c r="I2531" s="70"/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26.25" hidden="1" customHeight="1" x14ac:dyDescent="0.2">
      <c r="A2532" s="16"/>
      <c r="B2532" s="49"/>
      <c r="C2532" s="15"/>
      <c r="D2532" s="15"/>
      <c r="E2532" s="15"/>
      <c r="F2532" s="15"/>
      <c r="G2532" s="70"/>
      <c r="H2532" s="70"/>
      <c r="I2532" s="70"/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12.75" hidden="1" customHeight="1" x14ac:dyDescent="0.2">
      <c r="A2533" s="16"/>
      <c r="B2533" s="49"/>
      <c r="C2533" s="15"/>
      <c r="D2533" s="15"/>
      <c r="E2533" s="15"/>
      <c r="F2533" s="15"/>
      <c r="G2533" s="70"/>
      <c r="H2533" s="70"/>
      <c r="I2533" s="70"/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 x14ac:dyDescent="0.2">
      <c r="A2534" s="16"/>
      <c r="B2534" s="49"/>
      <c r="C2534" s="15"/>
      <c r="D2534" s="15"/>
      <c r="E2534" s="15"/>
      <c r="F2534" s="15"/>
      <c r="G2534" s="70"/>
      <c r="H2534" s="70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30.75" hidden="1" customHeight="1" x14ac:dyDescent="0.2">
      <c r="A2535" s="16"/>
      <c r="B2535" s="49"/>
      <c r="C2535" s="15"/>
      <c r="D2535" s="15"/>
      <c r="E2535" s="15"/>
      <c r="F2535" s="15"/>
      <c r="G2535" s="70"/>
      <c r="H2535" s="70"/>
      <c r="I2535" s="70"/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0.75" hidden="1" customHeight="1" x14ac:dyDescent="0.2">
      <c r="A2536" s="16"/>
      <c r="B2536" s="49"/>
      <c r="C2536" s="15"/>
      <c r="D2536" s="15"/>
      <c r="E2536" s="15"/>
      <c r="F2536" s="15"/>
      <c r="G2536" s="70"/>
      <c r="H2536" s="70"/>
      <c r="I2536" s="70"/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44.25" hidden="1" customHeight="1" x14ac:dyDescent="0.2">
      <c r="A2537" s="50" t="s">
        <v>840</v>
      </c>
      <c r="B2537" s="14">
        <v>793</v>
      </c>
      <c r="C2537" s="15" t="s">
        <v>155</v>
      </c>
      <c r="D2537" s="15" t="s">
        <v>66</v>
      </c>
      <c r="E2537" s="15" t="s">
        <v>1152</v>
      </c>
      <c r="F2537" s="15"/>
      <c r="G2537" s="70">
        <f>G2538</f>
        <v>0</v>
      </c>
      <c r="H2537" s="70">
        <f t="shared" ref="H2537:I2538" si="678">H2538</f>
        <v>0</v>
      </c>
      <c r="I2537" s="70">
        <f t="shared" si="678"/>
        <v>0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ht="32.25" hidden="1" customHeight="1" x14ac:dyDescent="0.2">
      <c r="A2538" s="16" t="s">
        <v>33</v>
      </c>
      <c r="B2538" s="14">
        <v>793</v>
      </c>
      <c r="C2538" s="15" t="s">
        <v>155</v>
      </c>
      <c r="D2538" s="15" t="s">
        <v>66</v>
      </c>
      <c r="E2538" s="15" t="s">
        <v>1152</v>
      </c>
      <c r="F2538" s="15" t="s">
        <v>34</v>
      </c>
      <c r="G2538" s="70">
        <f>G2539</f>
        <v>0</v>
      </c>
      <c r="H2538" s="70">
        <f t="shared" si="678"/>
        <v>0</v>
      </c>
      <c r="I2538" s="70">
        <f t="shared" si="678"/>
        <v>0</v>
      </c>
      <c r="J2538" s="158"/>
      <c r="K2538" s="69"/>
      <c r="L2538" s="69"/>
      <c r="M2538" s="69"/>
      <c r="N2538" s="69"/>
      <c r="O2538" s="69"/>
      <c r="P2538" s="69"/>
      <c r="Q2538" s="69"/>
      <c r="R2538" s="69"/>
    </row>
    <row r="2539" spans="1:18" ht="30.75" hidden="1" customHeight="1" x14ac:dyDescent="0.2">
      <c r="A2539" s="16" t="s">
        <v>35</v>
      </c>
      <c r="B2539" s="14">
        <v>793</v>
      </c>
      <c r="C2539" s="15" t="s">
        <v>155</v>
      </c>
      <c r="D2539" s="15" t="s">
        <v>66</v>
      </c>
      <c r="E2539" s="15" t="s">
        <v>1152</v>
      </c>
      <c r="F2539" s="15" t="s">
        <v>36</v>
      </c>
      <c r="G2539" s="148">
        <f>2018422.76-2018422.76</f>
        <v>0</v>
      </c>
      <c r="H2539" s="70">
        <v>0</v>
      </c>
      <c r="I2539" s="70"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41.25" hidden="1" customHeight="1" x14ac:dyDescent="0.2">
      <c r="A2540" s="16"/>
      <c r="B2540" s="14"/>
      <c r="C2540" s="15"/>
      <c r="D2540" s="15"/>
      <c r="E2540" s="15"/>
      <c r="F2540" s="15"/>
      <c r="G2540" s="70"/>
      <c r="H2540" s="70"/>
      <c r="I2540" s="70"/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44.25" hidden="1" customHeight="1" x14ac:dyDescent="0.2">
      <c r="A2541" s="50"/>
      <c r="B2541" s="14"/>
      <c r="C2541" s="15"/>
      <c r="D2541" s="15"/>
      <c r="E2541" s="15"/>
      <c r="F2541" s="15"/>
      <c r="G2541" s="70"/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32.25" hidden="1" customHeight="1" x14ac:dyDescent="0.2">
      <c r="A2542" s="16"/>
      <c r="B2542" s="14"/>
      <c r="C2542" s="15"/>
      <c r="D2542" s="15"/>
      <c r="E2542" s="15"/>
      <c r="F2542" s="15"/>
      <c r="G2542" s="70"/>
      <c r="H2542" s="70"/>
      <c r="I2542" s="70"/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30.75" hidden="1" customHeight="1" x14ac:dyDescent="0.2">
      <c r="A2543" s="16"/>
      <c r="B2543" s="14"/>
      <c r="C2543" s="15"/>
      <c r="D2543" s="15"/>
      <c r="E2543" s="15"/>
      <c r="F2543" s="15"/>
      <c r="G2543" s="148"/>
      <c r="H2543" s="70"/>
      <c r="I2543" s="70"/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s="33" customFormat="1" ht="64.5" hidden="1" customHeight="1" x14ac:dyDescent="0.2">
      <c r="A2544" s="16" t="s">
        <v>1020</v>
      </c>
      <c r="B2544" s="14">
        <v>793</v>
      </c>
      <c r="C2544" s="15" t="s">
        <v>155</v>
      </c>
      <c r="D2544" s="15" t="s">
        <v>66</v>
      </c>
      <c r="E2544" s="14" t="s">
        <v>228</v>
      </c>
      <c r="F2544" s="15"/>
      <c r="G2544" s="70">
        <f>G2550+G2553+G2556+G2559+G2545</f>
        <v>0</v>
      </c>
      <c r="H2544" s="70">
        <f t="shared" ref="H2544:I2544" si="679">H2550+H2553</f>
        <v>0</v>
      </c>
      <c r="I2544" s="70">
        <f t="shared" si="679"/>
        <v>0</v>
      </c>
      <c r="J2544" s="158"/>
      <c r="K2544" s="301"/>
      <c r="L2544" s="301"/>
      <c r="M2544" s="301"/>
      <c r="N2544" s="301"/>
      <c r="O2544" s="301"/>
      <c r="P2544" s="301"/>
      <c r="Q2544" s="301"/>
      <c r="R2544" s="301"/>
    </row>
    <row r="2545" spans="1:18" ht="27.75" hidden="1" customHeight="1" x14ac:dyDescent="0.2">
      <c r="A2545" s="79" t="s">
        <v>389</v>
      </c>
      <c r="B2545" s="14">
        <v>793</v>
      </c>
      <c r="C2545" s="15" t="s">
        <v>155</v>
      </c>
      <c r="D2545" s="15" t="s">
        <v>66</v>
      </c>
      <c r="E2545" s="15" t="s">
        <v>344</v>
      </c>
      <c r="F2545" s="15"/>
      <c r="G2545" s="70">
        <f>G2546+G2548</f>
        <v>0</v>
      </c>
      <c r="H2545" s="70">
        <f t="shared" ref="H2545:I2545" si="680">H2546+H2548</f>
        <v>0</v>
      </c>
      <c r="I2545" s="70">
        <f t="shared" si="680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ht="19.5" hidden="1" customHeight="1" x14ac:dyDescent="0.2">
      <c r="A2546" s="16" t="s">
        <v>140</v>
      </c>
      <c r="B2546" s="14">
        <v>793</v>
      </c>
      <c r="C2546" s="15" t="s">
        <v>16</v>
      </c>
      <c r="D2546" s="15" t="s">
        <v>20</v>
      </c>
      <c r="E2546" s="15" t="s">
        <v>344</v>
      </c>
      <c r="F2546" s="15" t="s">
        <v>141</v>
      </c>
      <c r="G2546" s="70">
        <f>G2547</f>
        <v>0</v>
      </c>
      <c r="H2546" s="70">
        <f t="shared" ref="H2546:I2548" si="681">H2547</f>
        <v>0</v>
      </c>
      <c r="I2546" s="70">
        <f t="shared" si="681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18" ht="12" hidden="1" customHeight="1" x14ac:dyDescent="0.2">
      <c r="A2547" s="16" t="s">
        <v>160</v>
      </c>
      <c r="B2547" s="14">
        <v>793</v>
      </c>
      <c r="C2547" s="15" t="s">
        <v>16</v>
      </c>
      <c r="D2547" s="15" t="s">
        <v>20</v>
      </c>
      <c r="E2547" s="15" t="s">
        <v>344</v>
      </c>
      <c r="F2547" s="15" t="s">
        <v>161</v>
      </c>
      <c r="G2547" s="70"/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18" ht="22.5" hidden="1" customHeight="1" x14ac:dyDescent="0.2">
      <c r="A2548" s="16" t="s">
        <v>297</v>
      </c>
      <c r="B2548" s="14">
        <v>793</v>
      </c>
      <c r="C2548" s="15" t="s">
        <v>155</v>
      </c>
      <c r="D2548" s="15" t="s">
        <v>66</v>
      </c>
      <c r="E2548" s="15" t="s">
        <v>344</v>
      </c>
      <c r="F2548" s="15" t="s">
        <v>34</v>
      </c>
      <c r="G2548" s="70">
        <f>G2549</f>
        <v>0</v>
      </c>
      <c r="H2548" s="70">
        <f t="shared" si="681"/>
        <v>0</v>
      </c>
      <c r="I2548" s="70">
        <f t="shared" si="681"/>
        <v>0</v>
      </c>
      <c r="J2548" s="158"/>
      <c r="K2548" s="69"/>
      <c r="L2548" s="69"/>
      <c r="M2548" s="69"/>
      <c r="N2548" s="69"/>
      <c r="O2548" s="69"/>
      <c r="P2548" s="69"/>
      <c r="Q2548" s="69"/>
      <c r="R2548" s="69"/>
    </row>
    <row r="2549" spans="1:18" ht="28.5" hidden="1" customHeight="1" x14ac:dyDescent="0.2">
      <c r="A2549" s="16" t="s">
        <v>35</v>
      </c>
      <c r="B2549" s="14">
        <v>793</v>
      </c>
      <c r="C2549" s="15" t="s">
        <v>155</v>
      </c>
      <c r="D2549" s="15" t="s">
        <v>66</v>
      </c>
      <c r="E2549" s="15" t="s">
        <v>344</v>
      </c>
      <c r="F2549" s="15" t="s">
        <v>36</v>
      </c>
      <c r="G2549" s="70"/>
      <c r="H2549" s="70"/>
      <c r="I2549" s="70"/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ht="40.5" hidden="1" customHeight="1" x14ac:dyDescent="0.2">
      <c r="A2550" s="16" t="s">
        <v>1202</v>
      </c>
      <c r="B2550" s="14">
        <v>793</v>
      </c>
      <c r="C2550" s="15" t="s">
        <v>155</v>
      </c>
      <c r="D2550" s="15" t="s">
        <v>66</v>
      </c>
      <c r="E2550" s="15" t="s">
        <v>1198</v>
      </c>
      <c r="F2550" s="15"/>
      <c r="G2550" s="70">
        <f>G2551</f>
        <v>0</v>
      </c>
      <c r="H2550" s="70">
        <f t="shared" ref="H2550:I2550" si="682">H2551</f>
        <v>0</v>
      </c>
      <c r="I2550" s="70">
        <f t="shared" si="682"/>
        <v>0</v>
      </c>
      <c r="J2550" s="158"/>
      <c r="K2550" s="69"/>
      <c r="L2550" s="69"/>
      <c r="M2550" s="69"/>
      <c r="N2550" s="69"/>
      <c r="O2550" s="69"/>
      <c r="P2550" s="69"/>
      <c r="Q2550" s="69"/>
      <c r="R2550" s="69"/>
    </row>
    <row r="2551" spans="1:18" ht="25.5" hidden="1" customHeight="1" x14ac:dyDescent="0.2">
      <c r="A2551" s="16" t="s">
        <v>297</v>
      </c>
      <c r="B2551" s="14">
        <v>793</v>
      </c>
      <c r="C2551" s="15" t="s">
        <v>155</v>
      </c>
      <c r="D2551" s="15" t="s">
        <v>66</v>
      </c>
      <c r="E2551" s="15" t="s">
        <v>1198</v>
      </c>
      <c r="F2551" s="15" t="s">
        <v>34</v>
      </c>
      <c r="G2551" s="70">
        <f>G2552</f>
        <v>0</v>
      </c>
      <c r="H2551" s="70">
        <f>H2552</f>
        <v>0</v>
      </c>
      <c r="I2551" s="70">
        <f>I2552</f>
        <v>0</v>
      </c>
      <c r="J2551" s="158"/>
      <c r="K2551" s="69"/>
      <c r="L2551" s="69"/>
      <c r="M2551" s="69"/>
      <c r="N2551" s="69"/>
      <c r="O2551" s="69"/>
      <c r="P2551" s="69"/>
      <c r="Q2551" s="69"/>
      <c r="R2551" s="69"/>
    </row>
    <row r="2552" spans="1:18" ht="25.5" hidden="1" customHeight="1" x14ac:dyDescent="0.2">
      <c r="A2552" s="16" t="s">
        <v>35</v>
      </c>
      <c r="B2552" s="14">
        <v>793</v>
      </c>
      <c r="C2552" s="15" t="s">
        <v>155</v>
      </c>
      <c r="D2552" s="15" t="s">
        <v>66</v>
      </c>
      <c r="E2552" s="15" t="s">
        <v>1198</v>
      </c>
      <c r="F2552" s="15" t="s">
        <v>36</v>
      </c>
      <c r="G2552" s="70"/>
      <c r="H2552" s="70"/>
      <c r="I2552" s="70"/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18" ht="40.5" hidden="1" customHeight="1" x14ac:dyDescent="0.2">
      <c r="A2553" s="16" t="s">
        <v>1203</v>
      </c>
      <c r="B2553" s="14">
        <v>793</v>
      </c>
      <c r="C2553" s="15" t="s">
        <v>155</v>
      </c>
      <c r="D2553" s="15" t="s">
        <v>66</v>
      </c>
      <c r="E2553" s="15" t="s">
        <v>1199</v>
      </c>
      <c r="F2553" s="15"/>
      <c r="G2553" s="70">
        <f>G2554</f>
        <v>0</v>
      </c>
      <c r="H2553" s="70">
        <f t="shared" ref="H2553:I2553" si="683">H2554</f>
        <v>0</v>
      </c>
      <c r="I2553" s="70">
        <f t="shared" si="683"/>
        <v>0</v>
      </c>
      <c r="J2553" s="158"/>
      <c r="K2553" s="69"/>
      <c r="L2553" s="69"/>
      <c r="M2553" s="69"/>
      <c r="N2553" s="69"/>
      <c r="O2553" s="69"/>
      <c r="P2553" s="69"/>
      <c r="Q2553" s="69"/>
      <c r="R2553" s="69"/>
    </row>
    <row r="2554" spans="1:18" ht="25.5" hidden="1" customHeight="1" x14ac:dyDescent="0.2">
      <c r="A2554" s="16" t="s">
        <v>297</v>
      </c>
      <c r="B2554" s="14">
        <v>793</v>
      </c>
      <c r="C2554" s="15" t="s">
        <v>155</v>
      </c>
      <c r="D2554" s="15" t="s">
        <v>66</v>
      </c>
      <c r="E2554" s="15" t="s">
        <v>1199</v>
      </c>
      <c r="F2554" s="15" t="s">
        <v>34</v>
      </c>
      <c r="G2554" s="70">
        <f>G2555</f>
        <v>0</v>
      </c>
      <c r="H2554" s="70">
        <f>H2555</f>
        <v>0</v>
      </c>
      <c r="I2554" s="70">
        <f>I2555</f>
        <v>0</v>
      </c>
      <c r="J2554" s="158"/>
      <c r="K2554" s="69"/>
      <c r="L2554" s="69"/>
      <c r="M2554" s="69"/>
      <c r="N2554" s="69"/>
      <c r="O2554" s="69"/>
      <c r="P2554" s="69"/>
      <c r="Q2554" s="69"/>
      <c r="R2554" s="69"/>
    </row>
    <row r="2555" spans="1:18" ht="25.5" hidden="1" customHeight="1" x14ac:dyDescent="0.2">
      <c r="A2555" s="16" t="s">
        <v>35</v>
      </c>
      <c r="B2555" s="14">
        <v>793</v>
      </c>
      <c r="C2555" s="15" t="s">
        <v>155</v>
      </c>
      <c r="D2555" s="15" t="s">
        <v>66</v>
      </c>
      <c r="E2555" s="15" t="s">
        <v>1199</v>
      </c>
      <c r="F2555" s="15" t="s">
        <v>36</v>
      </c>
      <c r="G2555" s="70"/>
      <c r="H2555" s="70"/>
      <c r="I2555" s="70"/>
      <c r="J2555" s="158"/>
      <c r="K2555" s="69"/>
      <c r="L2555" s="69"/>
      <c r="M2555" s="69"/>
      <c r="N2555" s="69"/>
      <c r="O2555" s="69"/>
      <c r="P2555" s="69"/>
      <c r="Q2555" s="69"/>
      <c r="R2555" s="69"/>
    </row>
    <row r="2556" spans="1:18" s="28" customFormat="1" ht="45" hidden="1" customHeight="1" x14ac:dyDescent="0.2">
      <c r="A2556" s="37" t="s">
        <v>1229</v>
      </c>
      <c r="B2556" s="14">
        <v>793</v>
      </c>
      <c r="C2556" s="15" t="s">
        <v>155</v>
      </c>
      <c r="D2556" s="15" t="s">
        <v>66</v>
      </c>
      <c r="E2556" s="15" t="s">
        <v>1213</v>
      </c>
      <c r="F2556" s="15"/>
      <c r="G2556" s="70">
        <f>G2557</f>
        <v>0</v>
      </c>
      <c r="H2556" s="70">
        <f t="shared" ref="H2556:I2556" si="684">H2557</f>
        <v>0</v>
      </c>
      <c r="I2556" s="70">
        <f t="shared" si="684"/>
        <v>0</v>
      </c>
      <c r="J2556" s="158"/>
      <c r="K2556" s="287"/>
      <c r="L2556" s="287"/>
      <c r="M2556" s="287"/>
      <c r="N2556" s="287"/>
      <c r="O2556" s="287"/>
      <c r="P2556" s="287"/>
      <c r="Q2556" s="287"/>
      <c r="R2556" s="287"/>
    </row>
    <row r="2557" spans="1:18" s="32" customFormat="1" ht="28.5" hidden="1" customHeight="1" x14ac:dyDescent="0.2">
      <c r="A2557" s="16" t="s">
        <v>33</v>
      </c>
      <c r="B2557" s="14">
        <v>793</v>
      </c>
      <c r="C2557" s="15" t="s">
        <v>155</v>
      </c>
      <c r="D2557" s="15" t="s">
        <v>66</v>
      </c>
      <c r="E2557" s="15" t="s">
        <v>1213</v>
      </c>
      <c r="F2557" s="15" t="s">
        <v>34</v>
      </c>
      <c r="G2557" s="70">
        <f>G2558</f>
        <v>0</v>
      </c>
      <c r="H2557" s="70">
        <f>H2558</f>
        <v>0</v>
      </c>
      <c r="I2557" s="70">
        <f>I2558</f>
        <v>0</v>
      </c>
      <c r="J2557" s="158"/>
      <c r="K2557" s="307"/>
      <c r="L2557" s="307"/>
      <c r="M2557" s="307"/>
      <c r="N2557" s="307"/>
      <c r="O2557" s="307"/>
      <c r="P2557" s="307"/>
      <c r="Q2557" s="307"/>
      <c r="R2557" s="307"/>
    </row>
    <row r="2558" spans="1:18" s="32" customFormat="1" ht="25.5" hidden="1" customHeight="1" x14ac:dyDescent="0.2">
      <c r="A2558" s="16" t="s">
        <v>35</v>
      </c>
      <c r="B2558" s="14">
        <v>793</v>
      </c>
      <c r="C2558" s="15" t="s">
        <v>155</v>
      </c>
      <c r="D2558" s="15" t="s">
        <v>66</v>
      </c>
      <c r="E2558" s="15" t="s">
        <v>1213</v>
      </c>
      <c r="F2558" s="15" t="s">
        <v>36</v>
      </c>
      <c r="G2558" s="70"/>
      <c r="H2558" s="70"/>
      <c r="I2558" s="70"/>
      <c r="J2558" s="158"/>
      <c r="K2558" s="309"/>
      <c r="L2558" s="307"/>
      <c r="M2558" s="307"/>
      <c r="N2558" s="307"/>
      <c r="O2558" s="307"/>
      <c r="P2558" s="307"/>
      <c r="Q2558" s="307"/>
      <c r="R2558" s="307"/>
    </row>
    <row r="2559" spans="1:18" s="28" customFormat="1" ht="42.75" hidden="1" customHeight="1" x14ac:dyDescent="0.2">
      <c r="A2559" s="37" t="s">
        <v>1230</v>
      </c>
      <c r="B2559" s="14">
        <v>793</v>
      </c>
      <c r="C2559" s="15" t="s">
        <v>155</v>
      </c>
      <c r="D2559" s="15" t="s">
        <v>66</v>
      </c>
      <c r="E2559" s="15" t="s">
        <v>1214</v>
      </c>
      <c r="F2559" s="15"/>
      <c r="G2559" s="70">
        <f>G2560</f>
        <v>0</v>
      </c>
      <c r="H2559" s="70">
        <f t="shared" ref="H2559:I2559" si="685">H2560</f>
        <v>0</v>
      </c>
      <c r="I2559" s="70">
        <f t="shared" si="685"/>
        <v>0</v>
      </c>
      <c r="J2559" s="158"/>
      <c r="K2559" s="287"/>
      <c r="L2559" s="287"/>
      <c r="M2559" s="287"/>
      <c r="N2559" s="287"/>
      <c r="O2559" s="287"/>
      <c r="P2559" s="287"/>
      <c r="Q2559" s="287"/>
      <c r="R2559" s="287"/>
    </row>
    <row r="2560" spans="1:18" s="32" customFormat="1" ht="28.5" hidden="1" customHeight="1" x14ac:dyDescent="0.2">
      <c r="A2560" s="16" t="s">
        <v>33</v>
      </c>
      <c r="B2560" s="14">
        <v>793</v>
      </c>
      <c r="C2560" s="15" t="s">
        <v>155</v>
      </c>
      <c r="D2560" s="15" t="s">
        <v>66</v>
      </c>
      <c r="E2560" s="15" t="s">
        <v>1214</v>
      </c>
      <c r="F2560" s="15" t="s">
        <v>34</v>
      </c>
      <c r="G2560" s="70">
        <f>G2561</f>
        <v>0</v>
      </c>
      <c r="H2560" s="70">
        <f>H2561</f>
        <v>0</v>
      </c>
      <c r="I2560" s="70">
        <f>I2561</f>
        <v>0</v>
      </c>
      <c r="J2560" s="158"/>
      <c r="K2560" s="307"/>
      <c r="L2560" s="307"/>
      <c r="M2560" s="307"/>
      <c r="N2560" s="307"/>
      <c r="O2560" s="307"/>
      <c r="P2560" s="307"/>
      <c r="Q2560" s="307"/>
      <c r="R2560" s="307"/>
    </row>
    <row r="2561" spans="1:18" s="32" customFormat="1" ht="25.5" hidden="1" customHeight="1" x14ac:dyDescent="0.2">
      <c r="A2561" s="16" t="s">
        <v>35</v>
      </c>
      <c r="B2561" s="14">
        <v>793</v>
      </c>
      <c r="C2561" s="15" t="s">
        <v>155</v>
      </c>
      <c r="D2561" s="15" t="s">
        <v>66</v>
      </c>
      <c r="E2561" s="15" t="s">
        <v>1214</v>
      </c>
      <c r="F2561" s="15" t="s">
        <v>36</v>
      </c>
      <c r="G2561" s="70"/>
      <c r="H2561" s="70"/>
      <c r="I2561" s="70"/>
      <c r="J2561" s="158"/>
      <c r="K2561" s="309"/>
      <c r="L2561" s="307"/>
      <c r="M2561" s="307"/>
      <c r="N2561" s="307"/>
      <c r="O2561" s="307"/>
      <c r="P2561" s="307"/>
      <c r="Q2561" s="307"/>
      <c r="R2561" s="307"/>
    </row>
    <row r="2562" spans="1:18" s="32" customFormat="1" ht="38.25" hidden="1" customHeight="1" x14ac:dyDescent="0.2">
      <c r="A2562" s="37" t="s">
        <v>1023</v>
      </c>
      <c r="B2562" s="14">
        <v>793</v>
      </c>
      <c r="C2562" s="15" t="s">
        <v>155</v>
      </c>
      <c r="D2562" s="15" t="s">
        <v>66</v>
      </c>
      <c r="E2562" s="15" t="s">
        <v>243</v>
      </c>
      <c r="F2562" s="15"/>
      <c r="G2562" s="70">
        <f>G2566+G2563</f>
        <v>0</v>
      </c>
      <c r="H2562" s="70">
        <f>H2566</f>
        <v>0</v>
      </c>
      <c r="I2562" s="70">
        <f>I2566</f>
        <v>0</v>
      </c>
      <c r="J2562" s="158"/>
      <c r="K2562" s="309"/>
      <c r="L2562" s="307"/>
      <c r="M2562" s="307"/>
      <c r="N2562" s="307"/>
      <c r="O2562" s="307"/>
      <c r="P2562" s="307"/>
      <c r="Q2562" s="307"/>
      <c r="R2562" s="307"/>
    </row>
    <row r="2563" spans="1:18" s="28" customFormat="1" ht="27.75" hidden="1" customHeight="1" x14ac:dyDescent="0.2">
      <c r="A2563" s="16" t="s">
        <v>1250</v>
      </c>
      <c r="B2563" s="14">
        <v>793</v>
      </c>
      <c r="C2563" s="15" t="s">
        <v>155</v>
      </c>
      <c r="D2563" s="15" t="s">
        <v>66</v>
      </c>
      <c r="E2563" s="15" t="s">
        <v>1249</v>
      </c>
      <c r="F2563" s="15"/>
      <c r="G2563" s="70">
        <f>G2564</f>
        <v>0</v>
      </c>
      <c r="H2563" s="70">
        <f t="shared" ref="H2563:I2563" si="686">H2564</f>
        <v>0</v>
      </c>
      <c r="I2563" s="70">
        <f t="shared" si="686"/>
        <v>0</v>
      </c>
      <c r="J2563" s="158"/>
      <c r="K2563" s="287"/>
      <c r="L2563" s="287"/>
      <c r="M2563" s="287"/>
      <c r="N2563" s="287"/>
      <c r="O2563" s="287"/>
      <c r="P2563" s="287"/>
      <c r="Q2563" s="287"/>
      <c r="R2563" s="287"/>
    </row>
    <row r="2564" spans="1:18" s="32" customFormat="1" ht="28.5" hidden="1" customHeight="1" x14ac:dyDescent="0.2">
      <c r="A2564" s="16" t="s">
        <v>33</v>
      </c>
      <c r="B2564" s="14">
        <v>793</v>
      </c>
      <c r="C2564" s="15" t="s">
        <v>155</v>
      </c>
      <c r="D2564" s="15" t="s">
        <v>66</v>
      </c>
      <c r="E2564" s="15" t="s">
        <v>1249</v>
      </c>
      <c r="F2564" s="15" t="s">
        <v>34</v>
      </c>
      <c r="G2564" s="70">
        <f>G2565</f>
        <v>0</v>
      </c>
      <c r="H2564" s="70">
        <f>H2565</f>
        <v>0</v>
      </c>
      <c r="I2564" s="70">
        <f>I2565</f>
        <v>0</v>
      </c>
      <c r="J2564" s="158"/>
      <c r="K2564" s="307"/>
      <c r="L2564" s="307"/>
      <c r="M2564" s="307"/>
      <c r="N2564" s="307"/>
      <c r="O2564" s="307"/>
      <c r="P2564" s="307"/>
      <c r="Q2564" s="307"/>
      <c r="R2564" s="307"/>
    </row>
    <row r="2565" spans="1:18" s="32" customFormat="1" ht="25.5" hidden="1" customHeight="1" x14ac:dyDescent="0.2">
      <c r="A2565" s="16" t="s">
        <v>35</v>
      </c>
      <c r="B2565" s="14">
        <v>793</v>
      </c>
      <c r="C2565" s="15" t="s">
        <v>155</v>
      </c>
      <c r="D2565" s="15" t="s">
        <v>66</v>
      </c>
      <c r="E2565" s="15" t="s">
        <v>1249</v>
      </c>
      <c r="F2565" s="15" t="s">
        <v>36</v>
      </c>
      <c r="G2565" s="70"/>
      <c r="H2565" s="70"/>
      <c r="I2565" s="70"/>
      <c r="J2565" s="158"/>
      <c r="K2565" s="309"/>
      <c r="L2565" s="307"/>
      <c r="M2565" s="307"/>
      <c r="N2565" s="307"/>
      <c r="O2565" s="307"/>
      <c r="P2565" s="307"/>
      <c r="Q2565" s="307"/>
      <c r="R2565" s="307"/>
    </row>
    <row r="2566" spans="1:18" s="28" customFormat="1" ht="38.25" hidden="1" customHeight="1" x14ac:dyDescent="0.2">
      <c r="A2566" s="37" t="s">
        <v>1157</v>
      </c>
      <c r="B2566" s="14">
        <v>793</v>
      </c>
      <c r="C2566" s="15" t="s">
        <v>155</v>
      </c>
      <c r="D2566" s="15" t="s">
        <v>66</v>
      </c>
      <c r="E2566" s="15" t="s">
        <v>1156</v>
      </c>
      <c r="F2566" s="15"/>
      <c r="G2566" s="70">
        <f>G2567</f>
        <v>0</v>
      </c>
      <c r="H2566" s="70">
        <f t="shared" ref="H2566:I2566" si="687">H2567</f>
        <v>0</v>
      </c>
      <c r="I2566" s="70">
        <f t="shared" si="687"/>
        <v>0</v>
      </c>
      <c r="J2566" s="158"/>
      <c r="K2566" s="287"/>
      <c r="L2566" s="287"/>
      <c r="M2566" s="287"/>
      <c r="N2566" s="287"/>
      <c r="O2566" s="287"/>
      <c r="P2566" s="287"/>
      <c r="Q2566" s="287"/>
      <c r="R2566" s="287"/>
    </row>
    <row r="2567" spans="1:18" s="32" customFormat="1" ht="28.5" hidden="1" customHeight="1" x14ac:dyDescent="0.2">
      <c r="A2567" s="16" t="s">
        <v>33</v>
      </c>
      <c r="B2567" s="14">
        <v>793</v>
      </c>
      <c r="C2567" s="15" t="s">
        <v>155</v>
      </c>
      <c r="D2567" s="15" t="s">
        <v>66</v>
      </c>
      <c r="E2567" s="15" t="s">
        <v>1156</v>
      </c>
      <c r="F2567" s="15" t="s">
        <v>34</v>
      </c>
      <c r="G2567" s="70">
        <f>G2568</f>
        <v>0</v>
      </c>
      <c r="H2567" s="70">
        <f>H2568</f>
        <v>0</v>
      </c>
      <c r="I2567" s="70">
        <f>I2568</f>
        <v>0</v>
      </c>
      <c r="J2567" s="158"/>
      <c r="K2567" s="307"/>
      <c r="L2567" s="307"/>
      <c r="M2567" s="307"/>
      <c r="N2567" s="307"/>
      <c r="O2567" s="307"/>
      <c r="P2567" s="307"/>
      <c r="Q2567" s="307"/>
      <c r="R2567" s="307"/>
    </row>
    <row r="2568" spans="1:18" s="32" customFormat="1" ht="25.5" hidden="1" customHeight="1" x14ac:dyDescent="0.2">
      <c r="A2568" s="16" t="s">
        <v>35</v>
      </c>
      <c r="B2568" s="14">
        <v>793</v>
      </c>
      <c r="C2568" s="15" t="s">
        <v>155</v>
      </c>
      <c r="D2568" s="15" t="s">
        <v>66</v>
      </c>
      <c r="E2568" s="15" t="s">
        <v>1156</v>
      </c>
      <c r="F2568" s="15" t="s">
        <v>36</v>
      </c>
      <c r="G2568" s="70"/>
      <c r="H2568" s="70"/>
      <c r="I2568" s="70"/>
      <c r="J2568" s="158"/>
      <c r="K2568" s="309"/>
      <c r="L2568" s="307"/>
      <c r="M2568" s="307"/>
      <c r="N2568" s="307"/>
      <c r="O2568" s="307"/>
      <c r="P2568" s="307"/>
      <c r="Q2568" s="307"/>
      <c r="R2568" s="307"/>
    </row>
    <row r="2569" spans="1:18" s="32" customFormat="1" ht="51" x14ac:dyDescent="0.2">
      <c r="A2569" s="80" t="s">
        <v>1020</v>
      </c>
      <c r="B2569" s="49">
        <v>793</v>
      </c>
      <c r="C2569" s="15" t="s">
        <v>155</v>
      </c>
      <c r="D2569" s="15" t="s">
        <v>66</v>
      </c>
      <c r="E2569" s="15" t="s">
        <v>228</v>
      </c>
      <c r="F2569" s="15"/>
      <c r="G2569" s="70">
        <f>G2578+G2581+G2584+G2587+G2573</f>
        <v>12074285.350000001</v>
      </c>
      <c r="H2569" s="70">
        <f>H2578</f>
        <v>0</v>
      </c>
      <c r="I2569" s="70">
        <f>I2578</f>
        <v>0</v>
      </c>
      <c r="J2569" s="158"/>
      <c r="K2569" s="309"/>
      <c r="L2569" s="307"/>
      <c r="M2569" s="307"/>
      <c r="N2569" s="307"/>
      <c r="O2569" s="307"/>
      <c r="P2569" s="307"/>
      <c r="Q2569" s="307"/>
      <c r="R2569" s="307"/>
    </row>
    <row r="2570" spans="1:18" s="18" customFormat="1" ht="36" hidden="1" customHeight="1" x14ac:dyDescent="0.2">
      <c r="A2570" s="80" t="s">
        <v>1491</v>
      </c>
      <c r="B2570" s="49">
        <v>793</v>
      </c>
      <c r="C2570" s="15" t="s">
        <v>155</v>
      </c>
      <c r="D2570" s="15" t="s">
        <v>66</v>
      </c>
      <c r="E2570" s="15" t="s">
        <v>1490</v>
      </c>
      <c r="F2570" s="15"/>
      <c r="G2570" s="70">
        <f>G2571</f>
        <v>0</v>
      </c>
      <c r="H2570" s="70">
        <f t="shared" ref="H2570:I2570" si="688">H2571</f>
        <v>0</v>
      </c>
      <c r="I2570" s="70">
        <f t="shared" si="688"/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30.75" hidden="1" customHeight="1" x14ac:dyDescent="0.2">
      <c r="A2571" s="80" t="s">
        <v>33</v>
      </c>
      <c r="B2571" s="49">
        <v>793</v>
      </c>
      <c r="C2571" s="15" t="s">
        <v>155</v>
      </c>
      <c r="D2571" s="15" t="s">
        <v>66</v>
      </c>
      <c r="E2571" s="15" t="s">
        <v>1490</v>
      </c>
      <c r="F2571" s="15" t="s">
        <v>34</v>
      </c>
      <c r="G2571" s="70">
        <f t="shared" ref="G2571:I2571" si="689">G2572</f>
        <v>0</v>
      </c>
      <c r="H2571" s="70">
        <f t="shared" si="689"/>
        <v>0</v>
      </c>
      <c r="I2571" s="70">
        <f t="shared" si="689"/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s="18" customFormat="1" ht="34.5" hidden="1" customHeight="1" x14ac:dyDescent="0.2">
      <c r="A2572" s="80" t="s">
        <v>35</v>
      </c>
      <c r="B2572" s="49">
        <v>793</v>
      </c>
      <c r="C2572" s="15" t="s">
        <v>155</v>
      </c>
      <c r="D2572" s="15" t="s">
        <v>66</v>
      </c>
      <c r="E2572" s="15" t="s">
        <v>1490</v>
      </c>
      <c r="F2572" s="15" t="s">
        <v>36</v>
      </c>
      <c r="G2572" s="84"/>
      <c r="H2572" s="70">
        <v>0</v>
      </c>
      <c r="I2572" s="70">
        <v>0</v>
      </c>
      <c r="J2572" s="158"/>
      <c r="K2572" s="165"/>
      <c r="L2572" s="165"/>
      <c r="M2572" s="165"/>
      <c r="N2572" s="165"/>
      <c r="O2572" s="165"/>
      <c r="P2572" s="165"/>
      <c r="Q2572" s="165"/>
      <c r="R2572" s="165"/>
    </row>
    <row r="2573" spans="1:18" ht="30.75" customHeight="1" x14ac:dyDescent="0.2">
      <c r="A2573" s="298" t="s">
        <v>1347</v>
      </c>
      <c r="B2573" s="14">
        <v>793</v>
      </c>
      <c r="C2573" s="15" t="s">
        <v>155</v>
      </c>
      <c r="D2573" s="15" t="s">
        <v>66</v>
      </c>
      <c r="E2573" s="15" t="s">
        <v>344</v>
      </c>
      <c r="F2573" s="365"/>
      <c r="G2573" s="70">
        <f>G2576</f>
        <v>1737760.1300000001</v>
      </c>
      <c r="H2573" s="70">
        <f t="shared" ref="H2573:I2573" si="690">H2576</f>
        <v>0</v>
      </c>
      <c r="I2573" s="70">
        <f t="shared" si="690"/>
        <v>0</v>
      </c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19.5" hidden="1" customHeight="1" x14ac:dyDescent="0.2">
      <c r="A2574" s="16" t="s">
        <v>140</v>
      </c>
      <c r="B2574" s="14">
        <v>793</v>
      </c>
      <c r="C2574" s="15" t="s">
        <v>155</v>
      </c>
      <c r="D2574" s="15" t="s">
        <v>66</v>
      </c>
      <c r="E2574" s="15" t="s">
        <v>344</v>
      </c>
      <c r="F2574" s="365" t="s">
        <v>141</v>
      </c>
      <c r="G2574" s="70">
        <f>G2575</f>
        <v>0</v>
      </c>
      <c r="H2574" s="70">
        <f t="shared" ref="H2574:I2576" si="691">H2575</f>
        <v>0</v>
      </c>
      <c r="I2574" s="70">
        <f t="shared" si="691"/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12" hidden="1" customHeight="1" x14ac:dyDescent="0.2">
      <c r="A2575" s="16" t="s">
        <v>160</v>
      </c>
      <c r="B2575" s="14">
        <v>793</v>
      </c>
      <c r="C2575" s="15" t="s">
        <v>155</v>
      </c>
      <c r="D2575" s="15" t="s">
        <v>66</v>
      </c>
      <c r="E2575" s="15" t="s">
        <v>344</v>
      </c>
      <c r="F2575" s="365" t="s">
        <v>161</v>
      </c>
      <c r="G2575" s="70"/>
      <c r="H2575" s="70"/>
      <c r="I2575" s="70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16.5" customHeight="1" x14ac:dyDescent="0.2">
      <c r="A2576" s="80" t="s">
        <v>33</v>
      </c>
      <c r="B2576" s="14">
        <v>793</v>
      </c>
      <c r="C2576" s="15" t="s">
        <v>155</v>
      </c>
      <c r="D2576" s="15" t="s">
        <v>66</v>
      </c>
      <c r="E2576" s="15" t="s">
        <v>344</v>
      </c>
      <c r="F2576" s="365" t="s">
        <v>34</v>
      </c>
      <c r="G2576" s="70">
        <f>G2577</f>
        <v>1737760.1300000001</v>
      </c>
      <c r="H2576" s="70">
        <f t="shared" si="691"/>
        <v>0</v>
      </c>
      <c r="I2576" s="70">
        <f t="shared" si="691"/>
        <v>0</v>
      </c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17.25" customHeight="1" x14ac:dyDescent="0.2">
      <c r="A2577" s="80" t="s">
        <v>35</v>
      </c>
      <c r="B2577" s="14">
        <v>793</v>
      </c>
      <c r="C2577" s="15" t="s">
        <v>155</v>
      </c>
      <c r="D2577" s="15" t="s">
        <v>66</v>
      </c>
      <c r="E2577" s="15" t="s">
        <v>344</v>
      </c>
      <c r="F2577" s="365" t="s">
        <v>36</v>
      </c>
      <c r="G2577" s="368">
        <f>1735820.1+1940.03</f>
        <v>1737760.1300000001</v>
      </c>
      <c r="H2577" s="368"/>
      <c r="I2577" s="368"/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s="18" customFormat="1" ht="58.9" customHeight="1" x14ac:dyDescent="0.2">
      <c r="A2578" s="80" t="s">
        <v>1546</v>
      </c>
      <c r="B2578" s="49">
        <v>793</v>
      </c>
      <c r="C2578" s="15" t="s">
        <v>155</v>
      </c>
      <c r="D2578" s="15" t="s">
        <v>66</v>
      </c>
      <c r="E2578" s="15" t="s">
        <v>1490</v>
      </c>
      <c r="F2578" s="15"/>
      <c r="G2578" s="70">
        <f>G2579</f>
        <v>2620183.9900000002</v>
      </c>
      <c r="H2578" s="70">
        <f t="shared" ref="H2578:I2578" si="692">H2579</f>
        <v>0</v>
      </c>
      <c r="I2578" s="70">
        <f t="shared" si="692"/>
        <v>0</v>
      </c>
      <c r="J2578" s="158"/>
      <c r="K2578" s="165"/>
      <c r="L2578" s="165"/>
      <c r="M2578" s="165"/>
      <c r="N2578" s="165"/>
      <c r="O2578" s="165"/>
      <c r="P2578" s="165"/>
      <c r="Q2578" s="165"/>
      <c r="R2578" s="165"/>
    </row>
    <row r="2579" spans="1:18" ht="30.75" customHeight="1" x14ac:dyDescent="0.2">
      <c r="A2579" s="80" t="s">
        <v>33</v>
      </c>
      <c r="B2579" s="49">
        <v>793</v>
      </c>
      <c r="C2579" s="15" t="s">
        <v>155</v>
      </c>
      <c r="D2579" s="15" t="s">
        <v>66</v>
      </c>
      <c r="E2579" s="15" t="s">
        <v>1490</v>
      </c>
      <c r="F2579" s="15" t="s">
        <v>34</v>
      </c>
      <c r="G2579" s="70">
        <f t="shared" ref="G2579:I2579" si="693">G2580</f>
        <v>2620183.9900000002</v>
      </c>
      <c r="H2579" s="70">
        <f t="shared" si="693"/>
        <v>0</v>
      </c>
      <c r="I2579" s="70">
        <f t="shared" si="693"/>
        <v>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s="18" customFormat="1" ht="34.5" customHeight="1" x14ac:dyDescent="0.2">
      <c r="A2580" s="80" t="s">
        <v>35</v>
      </c>
      <c r="B2580" s="49">
        <v>793</v>
      </c>
      <c r="C2580" s="15" t="s">
        <v>155</v>
      </c>
      <c r="D2580" s="15" t="s">
        <v>66</v>
      </c>
      <c r="E2580" s="15" t="s">
        <v>1490</v>
      </c>
      <c r="F2580" s="15" t="s">
        <v>36</v>
      </c>
      <c r="G2580" s="84">
        <v>2620183.9900000002</v>
      </c>
      <c r="H2580" s="70">
        <v>0</v>
      </c>
      <c r="I2580" s="70">
        <v>0</v>
      </c>
      <c r="J2580" s="158"/>
      <c r="K2580" s="165"/>
      <c r="L2580" s="165"/>
      <c r="M2580" s="165"/>
      <c r="N2580" s="165"/>
      <c r="O2580" s="165"/>
      <c r="P2580" s="165"/>
      <c r="Q2580" s="165"/>
      <c r="R2580" s="165"/>
    </row>
    <row r="2581" spans="1:18" s="18" customFormat="1" ht="57.6" customHeight="1" x14ac:dyDescent="0.2">
      <c r="A2581" s="80" t="s">
        <v>1548</v>
      </c>
      <c r="B2581" s="49">
        <v>793</v>
      </c>
      <c r="C2581" s="15" t="s">
        <v>155</v>
      </c>
      <c r="D2581" s="15" t="s">
        <v>66</v>
      </c>
      <c r="E2581" s="15" t="s">
        <v>1492</v>
      </c>
      <c r="F2581" s="15"/>
      <c r="G2581" s="84">
        <f>G2582</f>
        <v>4717700</v>
      </c>
      <c r="H2581" s="70">
        <f t="shared" ref="H2581:I2581" si="694">H2582</f>
        <v>0</v>
      </c>
      <c r="I2581" s="70">
        <f t="shared" si="694"/>
        <v>0</v>
      </c>
      <c r="J2581" s="158"/>
      <c r="K2581" s="165"/>
      <c r="L2581" s="165"/>
      <c r="M2581" s="165"/>
      <c r="N2581" s="165"/>
      <c r="O2581" s="165"/>
      <c r="P2581" s="165"/>
      <c r="Q2581" s="165"/>
      <c r="R2581" s="165"/>
    </row>
    <row r="2582" spans="1:18" ht="30.75" customHeight="1" x14ac:dyDescent="0.2">
      <c r="A2582" s="80" t="s">
        <v>33</v>
      </c>
      <c r="B2582" s="49">
        <v>793</v>
      </c>
      <c r="C2582" s="15" t="s">
        <v>155</v>
      </c>
      <c r="D2582" s="15" t="s">
        <v>66</v>
      </c>
      <c r="E2582" s="15" t="s">
        <v>1492</v>
      </c>
      <c r="F2582" s="15" t="s">
        <v>34</v>
      </c>
      <c r="G2582" s="84">
        <f t="shared" ref="G2582:I2582" si="695">G2583</f>
        <v>4717700</v>
      </c>
      <c r="H2582" s="70">
        <f t="shared" si="695"/>
        <v>0</v>
      </c>
      <c r="I2582" s="70">
        <f t="shared" si="695"/>
        <v>0</v>
      </c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s="18" customFormat="1" ht="34.5" customHeight="1" x14ac:dyDescent="0.2">
      <c r="A2583" s="80" t="s">
        <v>35</v>
      </c>
      <c r="B2583" s="49">
        <v>793</v>
      </c>
      <c r="C2583" s="15" t="s">
        <v>155</v>
      </c>
      <c r="D2583" s="15" t="s">
        <v>66</v>
      </c>
      <c r="E2583" s="15" t="s">
        <v>1492</v>
      </c>
      <c r="F2583" s="15" t="s">
        <v>36</v>
      </c>
      <c r="G2583" s="84">
        <v>4717700</v>
      </c>
      <c r="H2583" s="70">
        <v>0</v>
      </c>
      <c r="I2583" s="70">
        <v>0</v>
      </c>
      <c r="J2583" s="158"/>
      <c r="K2583" s="165"/>
      <c r="L2583" s="165"/>
      <c r="M2583" s="165"/>
      <c r="N2583" s="165"/>
      <c r="O2583" s="165"/>
      <c r="P2583" s="165"/>
      <c r="Q2583" s="165"/>
      <c r="R2583" s="165"/>
    </row>
    <row r="2584" spans="1:18" s="18" customFormat="1" ht="55.9" customHeight="1" x14ac:dyDescent="0.2">
      <c r="A2584" s="80" t="s">
        <v>1547</v>
      </c>
      <c r="B2584" s="49">
        <v>793</v>
      </c>
      <c r="C2584" s="15" t="s">
        <v>155</v>
      </c>
      <c r="D2584" s="15" t="s">
        <v>66</v>
      </c>
      <c r="E2584" s="15" t="s">
        <v>1493</v>
      </c>
      <c r="F2584" s="15"/>
      <c r="G2584" s="84">
        <f>G2585</f>
        <v>2848709.17</v>
      </c>
      <c r="H2584" s="70">
        <f t="shared" ref="H2584:I2584" si="696">H2585</f>
        <v>0</v>
      </c>
      <c r="I2584" s="70">
        <f t="shared" si="696"/>
        <v>0</v>
      </c>
      <c r="J2584" s="158"/>
      <c r="K2584" s="165"/>
      <c r="L2584" s="165"/>
      <c r="M2584" s="165"/>
      <c r="N2584" s="165"/>
      <c r="O2584" s="165"/>
      <c r="P2584" s="165"/>
      <c r="Q2584" s="165"/>
      <c r="R2584" s="165"/>
    </row>
    <row r="2585" spans="1:18" ht="30.75" customHeight="1" x14ac:dyDescent="0.2">
      <c r="A2585" s="80" t="s">
        <v>33</v>
      </c>
      <c r="B2585" s="49">
        <v>793</v>
      </c>
      <c r="C2585" s="15" t="s">
        <v>155</v>
      </c>
      <c r="D2585" s="15" t="s">
        <v>66</v>
      </c>
      <c r="E2585" s="15" t="s">
        <v>1493</v>
      </c>
      <c r="F2585" s="15" t="s">
        <v>34</v>
      </c>
      <c r="G2585" s="84">
        <f t="shared" ref="G2585:I2585" si="697">G2586</f>
        <v>2848709.17</v>
      </c>
      <c r="H2585" s="70">
        <f t="shared" si="697"/>
        <v>0</v>
      </c>
      <c r="I2585" s="70">
        <f t="shared" si="697"/>
        <v>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s="18" customFormat="1" ht="34.5" customHeight="1" x14ac:dyDescent="0.2">
      <c r="A2586" s="80" t="s">
        <v>35</v>
      </c>
      <c r="B2586" s="49">
        <v>793</v>
      </c>
      <c r="C2586" s="15" t="s">
        <v>155</v>
      </c>
      <c r="D2586" s="15" t="s">
        <v>66</v>
      </c>
      <c r="E2586" s="15" t="s">
        <v>1493</v>
      </c>
      <c r="F2586" s="15" t="s">
        <v>36</v>
      </c>
      <c r="G2586" s="84">
        <v>2848709.17</v>
      </c>
      <c r="H2586" s="70">
        <v>0</v>
      </c>
      <c r="I2586" s="70">
        <v>0</v>
      </c>
      <c r="J2586" s="158"/>
      <c r="K2586" s="165"/>
      <c r="L2586" s="165"/>
      <c r="M2586" s="165"/>
      <c r="N2586" s="165"/>
      <c r="O2586" s="165"/>
      <c r="P2586" s="165"/>
      <c r="Q2586" s="165"/>
      <c r="R2586" s="165"/>
    </row>
    <row r="2587" spans="1:18" s="18" customFormat="1" ht="55.9" customHeight="1" x14ac:dyDescent="0.2">
      <c r="A2587" s="80" t="s">
        <v>1569</v>
      </c>
      <c r="B2587" s="49">
        <v>793</v>
      </c>
      <c r="C2587" s="15" t="s">
        <v>155</v>
      </c>
      <c r="D2587" s="15" t="s">
        <v>66</v>
      </c>
      <c r="E2587" s="15" t="s">
        <v>1568</v>
      </c>
      <c r="F2587" s="15"/>
      <c r="G2587" s="84">
        <f>G2588</f>
        <v>149932.06</v>
      </c>
      <c r="H2587" s="70">
        <f t="shared" ref="H2587:I2587" si="698">H2588</f>
        <v>0</v>
      </c>
      <c r="I2587" s="70">
        <f t="shared" si="698"/>
        <v>0</v>
      </c>
      <c r="J2587" s="158"/>
      <c r="K2587" s="165"/>
      <c r="L2587" s="165"/>
      <c r="M2587" s="165"/>
      <c r="N2587" s="165"/>
      <c r="O2587" s="165"/>
      <c r="P2587" s="165"/>
      <c r="Q2587" s="165"/>
      <c r="R2587" s="165"/>
    </row>
    <row r="2588" spans="1:18" ht="30.75" customHeight="1" x14ac:dyDescent="0.2">
      <c r="A2588" s="80" t="s">
        <v>33</v>
      </c>
      <c r="B2588" s="49">
        <v>793</v>
      </c>
      <c r="C2588" s="15" t="s">
        <v>155</v>
      </c>
      <c r="D2588" s="15" t="s">
        <v>66</v>
      </c>
      <c r="E2588" s="15" t="s">
        <v>1568</v>
      </c>
      <c r="F2588" s="15" t="s">
        <v>34</v>
      </c>
      <c r="G2588" s="84">
        <f t="shared" ref="G2588:I2588" si="699">G2589</f>
        <v>149932.06</v>
      </c>
      <c r="H2588" s="70">
        <f t="shared" si="699"/>
        <v>0</v>
      </c>
      <c r="I2588" s="70">
        <f t="shared" si="699"/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s="18" customFormat="1" ht="34.5" customHeight="1" x14ac:dyDescent="0.2">
      <c r="A2589" s="80" t="s">
        <v>35</v>
      </c>
      <c r="B2589" s="49">
        <v>793</v>
      </c>
      <c r="C2589" s="15" t="s">
        <v>155</v>
      </c>
      <c r="D2589" s="15" t="s">
        <v>66</v>
      </c>
      <c r="E2589" s="15" t="s">
        <v>1568</v>
      </c>
      <c r="F2589" s="15" t="s">
        <v>36</v>
      </c>
      <c r="G2589" s="84">
        <v>149932.06</v>
      </c>
      <c r="H2589" s="70">
        <v>0</v>
      </c>
      <c r="I2589" s="70">
        <v>0</v>
      </c>
      <c r="J2589" s="158"/>
      <c r="K2589" s="165"/>
      <c r="L2589" s="165"/>
      <c r="M2589" s="165"/>
      <c r="N2589" s="165"/>
      <c r="O2589" s="165"/>
      <c r="P2589" s="165"/>
      <c r="Q2589" s="165"/>
      <c r="R2589" s="165"/>
    </row>
    <row r="2590" spans="1:18" s="32" customFormat="1" ht="38.25" x14ac:dyDescent="0.2">
      <c r="A2590" s="16" t="s">
        <v>1023</v>
      </c>
      <c r="B2590" s="49">
        <v>793</v>
      </c>
      <c r="C2590" s="15" t="s">
        <v>155</v>
      </c>
      <c r="D2590" s="15" t="s">
        <v>66</v>
      </c>
      <c r="E2590" s="15" t="s">
        <v>243</v>
      </c>
      <c r="F2590" s="15"/>
      <c r="G2590" s="70">
        <f>G2597+G2591+G2594</f>
        <v>2655930.0300000003</v>
      </c>
      <c r="H2590" s="70">
        <f t="shared" ref="H2590:I2590" si="700">H2597+H2591+H2594</f>
        <v>808734.05</v>
      </c>
      <c r="I2590" s="70">
        <f t="shared" si="700"/>
        <v>0</v>
      </c>
      <c r="J2590" s="158"/>
      <c r="K2590" s="309"/>
      <c r="L2590" s="307"/>
      <c r="M2590" s="307"/>
      <c r="N2590" s="307"/>
      <c r="O2590" s="307"/>
      <c r="P2590" s="307"/>
      <c r="Q2590" s="307"/>
      <c r="R2590" s="307"/>
    </row>
    <row r="2591" spans="1:18" s="18" customFormat="1" ht="41.25" customHeight="1" x14ac:dyDescent="0.2">
      <c r="A2591" s="80" t="s">
        <v>1538</v>
      </c>
      <c r="B2591" s="49">
        <v>793</v>
      </c>
      <c r="C2591" s="15" t="s">
        <v>155</v>
      </c>
      <c r="D2591" s="15" t="s">
        <v>66</v>
      </c>
      <c r="E2591" s="15" t="s">
        <v>1537</v>
      </c>
      <c r="F2591" s="15"/>
      <c r="G2591" s="70">
        <f>G2592</f>
        <v>2655930.0300000003</v>
      </c>
      <c r="H2591" s="70">
        <f t="shared" ref="H2591:I2591" si="701">H2592</f>
        <v>0</v>
      </c>
      <c r="I2591" s="70">
        <f t="shared" si="701"/>
        <v>0</v>
      </c>
      <c r="J2591" s="158"/>
      <c r="K2591" s="165"/>
      <c r="L2591" s="165"/>
      <c r="M2591" s="165"/>
      <c r="N2591" s="165"/>
      <c r="O2591" s="165"/>
      <c r="P2591" s="165"/>
      <c r="Q2591" s="165"/>
      <c r="R2591" s="165"/>
    </row>
    <row r="2592" spans="1:18" ht="30.75" customHeight="1" x14ac:dyDescent="0.2">
      <c r="A2592" s="16" t="s">
        <v>33</v>
      </c>
      <c r="B2592" s="49">
        <v>793</v>
      </c>
      <c r="C2592" s="15" t="s">
        <v>155</v>
      </c>
      <c r="D2592" s="15" t="s">
        <v>66</v>
      </c>
      <c r="E2592" s="15" t="s">
        <v>1537</v>
      </c>
      <c r="F2592" s="15" t="s">
        <v>34</v>
      </c>
      <c r="G2592" s="70">
        <f t="shared" ref="G2592:I2592" si="702">G2593</f>
        <v>2655930.0300000003</v>
      </c>
      <c r="H2592" s="70">
        <f t="shared" si="702"/>
        <v>0</v>
      </c>
      <c r="I2592" s="70">
        <f t="shared" si="702"/>
        <v>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18" s="18" customFormat="1" ht="34.5" customHeight="1" x14ac:dyDescent="0.2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1537</v>
      </c>
      <c r="F2593" s="82" t="s">
        <v>36</v>
      </c>
      <c r="G2593" s="84">
        <f>1894151.02+761779.01</f>
        <v>2655930.0300000003</v>
      </c>
      <c r="H2593" s="84">
        <v>0</v>
      </c>
      <c r="I2593" s="70">
        <v>0</v>
      </c>
      <c r="J2593" s="158"/>
      <c r="K2593" s="165"/>
      <c r="L2593" s="165"/>
      <c r="M2593" s="165"/>
      <c r="N2593" s="165"/>
      <c r="O2593" s="165"/>
      <c r="P2593" s="165"/>
      <c r="Q2593" s="165"/>
      <c r="R2593" s="165"/>
    </row>
    <row r="2594" spans="1:18" s="18" customFormat="1" ht="36" customHeight="1" x14ac:dyDescent="0.2">
      <c r="A2594" s="80" t="s">
        <v>1576</v>
      </c>
      <c r="B2594" s="49">
        <v>793</v>
      </c>
      <c r="C2594" s="15" t="s">
        <v>155</v>
      </c>
      <c r="D2594" s="15" t="s">
        <v>66</v>
      </c>
      <c r="E2594" s="15" t="s">
        <v>1577</v>
      </c>
      <c r="F2594" s="15"/>
      <c r="G2594" s="70">
        <f>G2595</f>
        <v>0</v>
      </c>
      <c r="H2594" s="70">
        <f t="shared" ref="H2594:I2594" si="703">H2595</f>
        <v>808734.05</v>
      </c>
      <c r="I2594" s="70">
        <f t="shared" si="703"/>
        <v>0</v>
      </c>
      <c r="J2594" s="158"/>
      <c r="K2594" s="165"/>
      <c r="L2594" s="165"/>
      <c r="M2594" s="165"/>
      <c r="N2594" s="165"/>
      <c r="O2594" s="165"/>
      <c r="P2594" s="165"/>
      <c r="Q2594" s="165"/>
      <c r="R2594" s="165"/>
    </row>
    <row r="2595" spans="1:18" ht="30.75" customHeight="1" x14ac:dyDescent="0.2">
      <c r="A2595" s="16" t="s">
        <v>33</v>
      </c>
      <c r="B2595" s="49">
        <v>793</v>
      </c>
      <c r="C2595" s="15" t="s">
        <v>155</v>
      </c>
      <c r="D2595" s="15" t="s">
        <v>66</v>
      </c>
      <c r="E2595" s="15" t="s">
        <v>1577</v>
      </c>
      <c r="F2595" s="15" t="s">
        <v>34</v>
      </c>
      <c r="G2595" s="70">
        <f t="shared" ref="G2595:I2595" si="704">G2596</f>
        <v>0</v>
      </c>
      <c r="H2595" s="70">
        <f t="shared" si="704"/>
        <v>808734.05</v>
      </c>
      <c r="I2595" s="70">
        <f t="shared" si="704"/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18" s="18" customFormat="1" ht="34.5" customHeight="1" x14ac:dyDescent="0.2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1577</v>
      </c>
      <c r="F2596" s="82" t="s">
        <v>36</v>
      </c>
      <c r="G2596" s="84"/>
      <c r="H2596" s="84">
        <v>808734.05</v>
      </c>
      <c r="I2596" s="70">
        <v>0</v>
      </c>
      <c r="J2596" s="158"/>
      <c r="K2596" s="165"/>
      <c r="L2596" s="165"/>
      <c r="M2596" s="165"/>
      <c r="N2596" s="165"/>
      <c r="O2596" s="165"/>
      <c r="P2596" s="165"/>
      <c r="Q2596" s="165"/>
      <c r="R2596" s="165"/>
    </row>
    <row r="2597" spans="1:18" s="18" customFormat="1" ht="36" hidden="1" customHeight="1" x14ac:dyDescent="0.2">
      <c r="A2597" s="80" t="s">
        <v>1361</v>
      </c>
      <c r="B2597" s="49">
        <v>793</v>
      </c>
      <c r="C2597" s="15" t="s">
        <v>155</v>
      </c>
      <c r="D2597" s="15" t="s">
        <v>66</v>
      </c>
      <c r="E2597" s="15" t="s">
        <v>1479</v>
      </c>
      <c r="F2597" s="15"/>
      <c r="G2597" s="70">
        <f>G2598</f>
        <v>0</v>
      </c>
      <c r="H2597" s="70">
        <v>0</v>
      </c>
      <c r="I2597" s="70">
        <f t="shared" ref="I2597" si="705">I2598</f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18" ht="30.75" hidden="1" customHeight="1" x14ac:dyDescent="0.2">
      <c r="A2598" s="16" t="s">
        <v>33</v>
      </c>
      <c r="B2598" s="49">
        <v>793</v>
      </c>
      <c r="C2598" s="15" t="s">
        <v>155</v>
      </c>
      <c r="D2598" s="15" t="s">
        <v>66</v>
      </c>
      <c r="E2598" s="15" t="s">
        <v>1479</v>
      </c>
      <c r="F2598" s="15" t="s">
        <v>34</v>
      </c>
      <c r="G2598" s="70">
        <f t="shared" ref="G2598:I2598" si="706">G2599</f>
        <v>0</v>
      </c>
      <c r="H2598" s="70">
        <f t="shared" si="706"/>
        <v>0</v>
      </c>
      <c r="I2598" s="70">
        <f t="shared" si="706"/>
        <v>0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18" s="18" customFormat="1" ht="34.5" hidden="1" customHeight="1" x14ac:dyDescent="0.2">
      <c r="A2599" s="80" t="s">
        <v>35</v>
      </c>
      <c r="B2599" s="81">
        <v>793</v>
      </c>
      <c r="C2599" s="82" t="s">
        <v>155</v>
      </c>
      <c r="D2599" s="82" t="s">
        <v>66</v>
      </c>
      <c r="E2599" s="82" t="s">
        <v>1479</v>
      </c>
      <c r="F2599" s="82" t="s">
        <v>36</v>
      </c>
      <c r="G2599" s="84">
        <f>761779.01-761779.01</f>
        <v>0</v>
      </c>
      <c r="H2599" s="84">
        <v>0</v>
      </c>
      <c r="I2599" s="70">
        <v>0</v>
      </c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18" ht="41.25" customHeight="1" x14ac:dyDescent="0.2">
      <c r="A2600" s="80" t="s">
        <v>1129</v>
      </c>
      <c r="B2600" s="133">
        <v>793</v>
      </c>
      <c r="C2600" s="82" t="s">
        <v>155</v>
      </c>
      <c r="D2600" s="82" t="s">
        <v>66</v>
      </c>
      <c r="E2600" s="82" t="s">
        <v>124</v>
      </c>
      <c r="F2600" s="82"/>
      <c r="G2600" s="84">
        <f>G2601+G2610+G2609+G2626+G2604</f>
        <v>14590094.119999999</v>
      </c>
      <c r="H2600" s="84">
        <f t="shared" ref="H2600:I2600" si="707">H2601+H2610+H2609+H2626</f>
        <v>537564.14</v>
      </c>
      <c r="I2600" s="84">
        <f t="shared" si="707"/>
        <v>537564.14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18" ht="44.25" hidden="1" customHeight="1" x14ac:dyDescent="0.2">
      <c r="A2601" s="119" t="s">
        <v>1128</v>
      </c>
      <c r="B2601" s="133">
        <v>793</v>
      </c>
      <c r="C2601" s="82" t="s">
        <v>155</v>
      </c>
      <c r="D2601" s="82" t="s">
        <v>66</v>
      </c>
      <c r="E2601" s="82" t="s">
        <v>359</v>
      </c>
      <c r="F2601" s="82"/>
      <c r="G2601" s="84">
        <f>G2602</f>
        <v>0</v>
      </c>
      <c r="H2601" s="84">
        <f t="shared" ref="H2601:I2611" si="708">H2602</f>
        <v>0</v>
      </c>
      <c r="I2601" s="70">
        <f t="shared" si="708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18" ht="32.25" hidden="1" customHeight="1" x14ac:dyDescent="0.2">
      <c r="A2602" s="80" t="s">
        <v>33</v>
      </c>
      <c r="B2602" s="133">
        <v>793</v>
      </c>
      <c r="C2602" s="82" t="s">
        <v>155</v>
      </c>
      <c r="D2602" s="82" t="s">
        <v>66</v>
      </c>
      <c r="E2602" s="82" t="s">
        <v>359</v>
      </c>
      <c r="F2602" s="82" t="s">
        <v>34</v>
      </c>
      <c r="G2602" s="84">
        <f>G2603</f>
        <v>0</v>
      </c>
      <c r="H2602" s="84">
        <f t="shared" si="708"/>
        <v>0</v>
      </c>
      <c r="I2602" s="70">
        <f t="shared" si="708"/>
        <v>0</v>
      </c>
      <c r="J2602" s="158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hidden="1" customHeight="1" x14ac:dyDescent="0.2">
      <c r="A2603" s="80" t="s">
        <v>35</v>
      </c>
      <c r="B2603" s="133">
        <v>793</v>
      </c>
      <c r="C2603" s="82" t="s">
        <v>155</v>
      </c>
      <c r="D2603" s="82" t="s">
        <v>66</v>
      </c>
      <c r="E2603" s="82" t="s">
        <v>359</v>
      </c>
      <c r="F2603" s="82" t="s">
        <v>36</v>
      </c>
      <c r="G2603" s="84"/>
      <c r="H2603" s="84"/>
      <c r="I2603" s="70"/>
      <c r="J2603" s="158"/>
      <c r="K2603" s="69"/>
      <c r="L2603" s="69"/>
      <c r="M2603" s="69"/>
      <c r="N2603" s="69"/>
      <c r="O2603" s="69"/>
      <c r="P2603" s="69"/>
      <c r="Q2603" s="69"/>
      <c r="R2603" s="69"/>
    </row>
    <row r="2604" spans="1:18" ht="31.15" customHeight="1" x14ac:dyDescent="0.2">
      <c r="A2604" s="119" t="s">
        <v>1128</v>
      </c>
      <c r="B2604" s="133">
        <v>793</v>
      </c>
      <c r="C2604" s="82" t="s">
        <v>155</v>
      </c>
      <c r="D2604" s="82" t="s">
        <v>66</v>
      </c>
      <c r="E2604" s="82" t="s">
        <v>1507</v>
      </c>
      <c r="F2604" s="82"/>
      <c r="G2604" s="84">
        <f>G2605</f>
        <v>14267856</v>
      </c>
      <c r="H2604" s="84">
        <f t="shared" si="708"/>
        <v>0</v>
      </c>
      <c r="I2604" s="70">
        <f t="shared" si="708"/>
        <v>0</v>
      </c>
      <c r="J2604" s="158"/>
      <c r="K2604" s="69"/>
      <c r="L2604" s="69"/>
      <c r="M2604" s="69"/>
      <c r="N2604" s="69"/>
      <c r="O2604" s="69"/>
      <c r="P2604" s="69"/>
      <c r="Q2604" s="69"/>
      <c r="R2604" s="69"/>
    </row>
    <row r="2605" spans="1:18" ht="32.25" customHeight="1" x14ac:dyDescent="0.2">
      <c r="A2605" s="80" t="s">
        <v>33</v>
      </c>
      <c r="B2605" s="133">
        <v>793</v>
      </c>
      <c r="C2605" s="82" t="s">
        <v>155</v>
      </c>
      <c r="D2605" s="82" t="s">
        <v>66</v>
      </c>
      <c r="E2605" s="82" t="s">
        <v>1507</v>
      </c>
      <c r="F2605" s="82" t="s">
        <v>34</v>
      </c>
      <c r="G2605" s="84">
        <f>G2606</f>
        <v>14267856</v>
      </c>
      <c r="H2605" s="84">
        <f t="shared" si="708"/>
        <v>0</v>
      </c>
      <c r="I2605" s="70">
        <f t="shared" si="708"/>
        <v>0</v>
      </c>
      <c r="J2605" s="158"/>
      <c r="K2605" s="69"/>
      <c r="L2605" s="69"/>
      <c r="M2605" s="69"/>
      <c r="N2605" s="69"/>
      <c r="O2605" s="69"/>
      <c r="P2605" s="69"/>
      <c r="Q2605" s="69"/>
      <c r="R2605" s="69"/>
    </row>
    <row r="2606" spans="1:18" ht="30.75" customHeight="1" x14ac:dyDescent="0.2">
      <c r="A2606" s="80" t="s">
        <v>35</v>
      </c>
      <c r="B2606" s="133">
        <v>793</v>
      </c>
      <c r="C2606" s="82" t="s">
        <v>155</v>
      </c>
      <c r="D2606" s="82" t="s">
        <v>66</v>
      </c>
      <c r="E2606" s="82" t="s">
        <v>1507</v>
      </c>
      <c r="F2606" s="82" t="s">
        <v>36</v>
      </c>
      <c r="G2606" s="84">
        <v>14267856</v>
      </c>
      <c r="H2606" s="84"/>
      <c r="I2606" s="70"/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18" ht="44.25" customHeight="1" x14ac:dyDescent="0.2">
      <c r="A2607" s="119" t="s">
        <v>1162</v>
      </c>
      <c r="B2607" s="133">
        <v>793</v>
      </c>
      <c r="C2607" s="82" t="s">
        <v>155</v>
      </c>
      <c r="D2607" s="82" t="s">
        <v>66</v>
      </c>
      <c r="E2607" s="82" t="s">
        <v>1161</v>
      </c>
      <c r="F2607" s="82"/>
      <c r="G2607" s="84">
        <f>G2608</f>
        <v>220238.12</v>
      </c>
      <c r="H2607" s="84">
        <f t="shared" si="708"/>
        <v>500000</v>
      </c>
      <c r="I2607" s="70">
        <f t="shared" si="708"/>
        <v>500000</v>
      </c>
      <c r="J2607" s="158"/>
      <c r="K2607" s="69"/>
      <c r="L2607" s="69"/>
      <c r="M2607" s="69"/>
      <c r="N2607" s="69"/>
      <c r="O2607" s="69"/>
      <c r="P2607" s="69"/>
      <c r="Q2607" s="69"/>
      <c r="R2607" s="69"/>
    </row>
    <row r="2608" spans="1:18" ht="32.25" customHeight="1" x14ac:dyDescent="0.2">
      <c r="A2608" s="80" t="s">
        <v>33</v>
      </c>
      <c r="B2608" s="133">
        <v>793</v>
      </c>
      <c r="C2608" s="82" t="s">
        <v>155</v>
      </c>
      <c r="D2608" s="82" t="s">
        <v>66</v>
      </c>
      <c r="E2608" s="82" t="s">
        <v>1161</v>
      </c>
      <c r="F2608" s="82" t="s">
        <v>34</v>
      </c>
      <c r="G2608" s="84">
        <f>G2609</f>
        <v>220238.12</v>
      </c>
      <c r="H2608" s="84">
        <f t="shared" si="708"/>
        <v>500000</v>
      </c>
      <c r="I2608" s="70">
        <f t="shared" si="708"/>
        <v>500000</v>
      </c>
      <c r="J2608" s="158"/>
      <c r="K2608" s="69"/>
      <c r="L2608" s="69"/>
      <c r="M2608" s="69"/>
      <c r="N2608" s="69"/>
      <c r="O2608" s="69"/>
      <c r="P2608" s="69"/>
      <c r="Q2608" s="69"/>
      <c r="R2608" s="69"/>
    </row>
    <row r="2609" spans="1:18" ht="30.75" customHeight="1" x14ac:dyDescent="0.2">
      <c r="A2609" s="80" t="s">
        <v>35</v>
      </c>
      <c r="B2609" s="133">
        <v>793</v>
      </c>
      <c r="C2609" s="82" t="s">
        <v>155</v>
      </c>
      <c r="D2609" s="82" t="s">
        <v>66</v>
      </c>
      <c r="E2609" s="82" t="s">
        <v>1161</v>
      </c>
      <c r="F2609" s="82" t="s">
        <v>36</v>
      </c>
      <c r="G2609" s="84">
        <v>220238.12</v>
      </c>
      <c r="H2609" s="84">
        <v>500000</v>
      </c>
      <c r="I2609" s="70">
        <v>500000</v>
      </c>
      <c r="J2609" s="158"/>
      <c r="K2609" s="69"/>
      <c r="L2609" s="69"/>
      <c r="M2609" s="69"/>
      <c r="N2609" s="69"/>
      <c r="O2609" s="69"/>
      <c r="P2609" s="69"/>
      <c r="Q2609" s="69"/>
      <c r="R2609" s="69"/>
    </row>
    <row r="2610" spans="1:18" ht="63.75" customHeight="1" x14ac:dyDescent="0.2">
      <c r="A2610" s="119" t="s">
        <v>1160</v>
      </c>
      <c r="B2610" s="133">
        <v>793</v>
      </c>
      <c r="C2610" s="82" t="s">
        <v>155</v>
      </c>
      <c r="D2610" s="82" t="s">
        <v>66</v>
      </c>
      <c r="E2610" s="82" t="s">
        <v>1504</v>
      </c>
      <c r="F2610" s="82"/>
      <c r="G2610" s="84">
        <f>G2611</f>
        <v>50000</v>
      </c>
      <c r="H2610" s="84">
        <f t="shared" si="708"/>
        <v>0</v>
      </c>
      <c r="I2610" s="70">
        <f t="shared" si="708"/>
        <v>0</v>
      </c>
      <c r="J2610" s="158"/>
      <c r="K2610" s="69"/>
      <c r="L2610" s="69"/>
      <c r="M2610" s="69"/>
      <c r="N2610" s="69"/>
      <c r="O2610" s="69"/>
      <c r="P2610" s="69"/>
      <c r="Q2610" s="69"/>
      <c r="R2610" s="69"/>
    </row>
    <row r="2611" spans="1:18" ht="32.25" customHeight="1" x14ac:dyDescent="0.2">
      <c r="A2611" s="80" t="s">
        <v>33</v>
      </c>
      <c r="B2611" s="133">
        <v>793</v>
      </c>
      <c r="C2611" s="82" t="s">
        <v>155</v>
      </c>
      <c r="D2611" s="82" t="s">
        <v>66</v>
      </c>
      <c r="E2611" s="82" t="s">
        <v>1504</v>
      </c>
      <c r="F2611" s="82" t="s">
        <v>34</v>
      </c>
      <c r="G2611" s="84">
        <f>G2612</f>
        <v>50000</v>
      </c>
      <c r="H2611" s="84">
        <f t="shared" si="708"/>
        <v>0</v>
      </c>
      <c r="I2611" s="70">
        <f t="shared" si="708"/>
        <v>0</v>
      </c>
      <c r="J2611" s="158"/>
      <c r="K2611" s="69"/>
      <c r="L2611" s="69"/>
      <c r="M2611" s="69"/>
      <c r="N2611" s="69"/>
      <c r="O2611" s="69"/>
      <c r="P2611" s="69"/>
      <c r="Q2611" s="69"/>
      <c r="R2611" s="69"/>
    </row>
    <row r="2612" spans="1:18" ht="30.75" customHeight="1" x14ac:dyDescent="0.2">
      <c r="A2612" s="80" t="s">
        <v>35</v>
      </c>
      <c r="B2612" s="133">
        <v>793</v>
      </c>
      <c r="C2612" s="82" t="s">
        <v>155</v>
      </c>
      <c r="D2612" s="82" t="s">
        <v>66</v>
      </c>
      <c r="E2612" s="82" t="s">
        <v>1504</v>
      </c>
      <c r="F2612" s="82" t="s">
        <v>36</v>
      </c>
      <c r="G2612" s="84">
        <v>50000</v>
      </c>
      <c r="H2612" s="84"/>
      <c r="I2612" s="70"/>
      <c r="J2612" s="158"/>
      <c r="K2612" s="69"/>
      <c r="L2612" s="69"/>
      <c r="M2612" s="69"/>
      <c r="N2612" s="69"/>
      <c r="O2612" s="69"/>
      <c r="P2612" s="69"/>
      <c r="Q2612" s="69"/>
      <c r="R2612" s="69"/>
    </row>
    <row r="2613" spans="1:18" s="3" customFormat="1" ht="52.5" hidden="1" customHeight="1" x14ac:dyDescent="0.2">
      <c r="A2613" s="80" t="s">
        <v>1038</v>
      </c>
      <c r="B2613" s="81">
        <v>793</v>
      </c>
      <c r="C2613" s="82" t="s">
        <v>155</v>
      </c>
      <c r="D2613" s="82" t="s">
        <v>66</v>
      </c>
      <c r="E2613" s="82" t="s">
        <v>271</v>
      </c>
      <c r="F2613" s="82"/>
      <c r="G2613" s="84">
        <f>G2614+G2625+G2622+G2617</f>
        <v>0</v>
      </c>
      <c r="H2613" s="84">
        <v>0</v>
      </c>
      <c r="I2613" s="70">
        <v>0</v>
      </c>
      <c r="J2613" s="158"/>
      <c r="K2613" s="62"/>
      <c r="L2613" s="62"/>
      <c r="M2613" s="62"/>
      <c r="N2613" s="62"/>
      <c r="O2613" s="62"/>
      <c r="P2613" s="62"/>
      <c r="Q2613" s="62"/>
      <c r="R2613" s="62"/>
    </row>
    <row r="2614" spans="1:18" ht="25.5" hidden="1" x14ac:dyDescent="0.2">
      <c r="A2614" s="80" t="s">
        <v>1167</v>
      </c>
      <c r="B2614" s="81">
        <v>793</v>
      </c>
      <c r="C2614" s="82" t="s">
        <v>155</v>
      </c>
      <c r="D2614" s="82" t="s">
        <v>66</v>
      </c>
      <c r="E2614" s="82" t="s">
        <v>1166</v>
      </c>
      <c r="F2614" s="82"/>
      <c r="G2614" s="84">
        <f>G2615</f>
        <v>0</v>
      </c>
      <c r="H2614" s="84">
        <v>0</v>
      </c>
      <c r="I2614" s="70">
        <v>0</v>
      </c>
      <c r="J2614" s="158"/>
      <c r="K2614" s="69"/>
      <c r="L2614" s="69"/>
      <c r="M2614" s="69"/>
      <c r="N2614" s="69"/>
      <c r="O2614" s="69"/>
      <c r="P2614" s="69"/>
      <c r="Q2614" s="69"/>
      <c r="R2614" s="69"/>
    </row>
    <row r="2615" spans="1:18" ht="25.5" hidden="1" x14ac:dyDescent="0.2">
      <c r="A2615" s="80" t="s">
        <v>33</v>
      </c>
      <c r="B2615" s="81">
        <v>793</v>
      </c>
      <c r="C2615" s="82" t="s">
        <v>155</v>
      </c>
      <c r="D2615" s="82" t="s">
        <v>66</v>
      </c>
      <c r="E2615" s="82" t="s">
        <v>1166</v>
      </c>
      <c r="F2615" s="82" t="s">
        <v>34</v>
      </c>
      <c r="G2615" s="84">
        <f t="shared" ref="G2615:I2615" si="709">G2616</f>
        <v>0</v>
      </c>
      <c r="H2615" s="84">
        <f t="shared" si="709"/>
        <v>0</v>
      </c>
      <c r="I2615" s="70">
        <f t="shared" si="709"/>
        <v>0</v>
      </c>
      <c r="J2615" s="158"/>
      <c r="K2615" s="69"/>
      <c r="L2615" s="69"/>
      <c r="M2615" s="69"/>
      <c r="N2615" s="69"/>
      <c r="O2615" s="69"/>
      <c r="P2615" s="69"/>
      <c r="Q2615" s="69"/>
      <c r="R2615" s="69"/>
    </row>
    <row r="2616" spans="1:18" ht="25.5" hidden="1" x14ac:dyDescent="0.2">
      <c r="A2616" s="80" t="s">
        <v>35</v>
      </c>
      <c r="B2616" s="81">
        <v>793</v>
      </c>
      <c r="C2616" s="82" t="s">
        <v>155</v>
      </c>
      <c r="D2616" s="82" t="s">
        <v>66</v>
      </c>
      <c r="E2616" s="82" t="s">
        <v>1166</v>
      </c>
      <c r="F2616" s="82" t="s">
        <v>36</v>
      </c>
      <c r="G2616" s="84"/>
      <c r="H2616" s="84"/>
      <c r="I2616" s="70"/>
      <c r="J2616" s="158"/>
      <c r="K2616" s="69"/>
      <c r="L2616" s="69"/>
      <c r="M2616" s="69"/>
      <c r="N2616" s="69"/>
      <c r="O2616" s="69"/>
      <c r="P2616" s="69"/>
      <c r="Q2616" s="69"/>
      <c r="R2616" s="69"/>
    </row>
    <row r="2617" spans="1:18" ht="25.5" hidden="1" x14ac:dyDescent="0.2">
      <c r="A2617" s="80" t="s">
        <v>1298</v>
      </c>
      <c r="B2617" s="81">
        <v>793</v>
      </c>
      <c r="C2617" s="82" t="s">
        <v>155</v>
      </c>
      <c r="D2617" s="82" t="s">
        <v>66</v>
      </c>
      <c r="E2617" s="82" t="s">
        <v>1297</v>
      </c>
      <c r="F2617" s="82"/>
      <c r="G2617" s="84">
        <f>G2618</f>
        <v>0</v>
      </c>
      <c r="H2617" s="84">
        <v>0</v>
      </c>
      <c r="I2617" s="70"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5.5" hidden="1" x14ac:dyDescent="0.2">
      <c r="A2618" s="80" t="s">
        <v>33</v>
      </c>
      <c r="B2618" s="81">
        <v>793</v>
      </c>
      <c r="C2618" s="82" t="s">
        <v>155</v>
      </c>
      <c r="D2618" s="82" t="s">
        <v>66</v>
      </c>
      <c r="E2618" s="82" t="s">
        <v>1297</v>
      </c>
      <c r="F2618" s="82" t="s">
        <v>34</v>
      </c>
      <c r="G2618" s="84">
        <f>G2619</f>
        <v>0</v>
      </c>
      <c r="H2618" s="84">
        <f>H2619</f>
        <v>0</v>
      </c>
      <c r="I2618" s="70">
        <f>I2619</f>
        <v>0</v>
      </c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18" ht="25.5" hidden="1" x14ac:dyDescent="0.2">
      <c r="A2619" s="80" t="s">
        <v>35</v>
      </c>
      <c r="B2619" s="81">
        <v>793</v>
      </c>
      <c r="C2619" s="82" t="s">
        <v>155</v>
      </c>
      <c r="D2619" s="82" t="s">
        <v>66</v>
      </c>
      <c r="E2619" s="82" t="s">
        <v>1297</v>
      </c>
      <c r="F2619" s="82" t="s">
        <v>36</v>
      </c>
      <c r="G2619" s="84"/>
      <c r="H2619" s="84"/>
      <c r="I2619" s="70"/>
      <c r="J2619" s="158"/>
      <c r="K2619" s="69"/>
      <c r="L2619" s="69"/>
      <c r="M2619" s="69"/>
      <c r="N2619" s="69"/>
      <c r="O2619" s="69"/>
      <c r="P2619" s="69"/>
      <c r="Q2619" s="69"/>
      <c r="R2619" s="69"/>
    </row>
    <row r="2620" spans="1:18" s="18" customFormat="1" ht="110.25" hidden="1" customHeight="1" x14ac:dyDescent="0.2">
      <c r="A2620" s="80" t="s">
        <v>1248</v>
      </c>
      <c r="B2620" s="81">
        <v>793</v>
      </c>
      <c r="C2620" s="82" t="s">
        <v>155</v>
      </c>
      <c r="D2620" s="82" t="s">
        <v>66</v>
      </c>
      <c r="E2620" s="82" t="s">
        <v>984</v>
      </c>
      <c r="F2620" s="82"/>
      <c r="G2620" s="84">
        <f>G2621</f>
        <v>0</v>
      </c>
      <c r="H2620" s="84">
        <f t="shared" ref="H2620:I2620" si="710">H2621</f>
        <v>0</v>
      </c>
      <c r="I2620" s="70">
        <f t="shared" si="710"/>
        <v>0</v>
      </c>
      <c r="J2620" s="158"/>
      <c r="K2620" s="165"/>
      <c r="L2620" s="165"/>
      <c r="M2620" s="165"/>
      <c r="N2620" s="165"/>
      <c r="O2620" s="165"/>
      <c r="P2620" s="165"/>
      <c r="Q2620" s="165"/>
      <c r="R2620" s="165"/>
    </row>
    <row r="2621" spans="1:18" ht="30.75" hidden="1" customHeight="1" x14ac:dyDescent="0.2">
      <c r="A2621" s="80" t="s">
        <v>33</v>
      </c>
      <c r="B2621" s="81">
        <v>793</v>
      </c>
      <c r="C2621" s="82" t="s">
        <v>155</v>
      </c>
      <c r="D2621" s="82" t="s">
        <v>66</v>
      </c>
      <c r="E2621" s="82" t="s">
        <v>984</v>
      </c>
      <c r="F2621" s="82" t="s">
        <v>34</v>
      </c>
      <c r="G2621" s="84">
        <f t="shared" ref="G2621:I2621" si="711">G2622</f>
        <v>0</v>
      </c>
      <c r="H2621" s="84">
        <f t="shared" si="711"/>
        <v>0</v>
      </c>
      <c r="I2621" s="70">
        <f t="shared" si="711"/>
        <v>0</v>
      </c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18" s="18" customFormat="1" ht="34.5" hidden="1" customHeight="1" x14ac:dyDescent="0.2">
      <c r="A2622" s="80" t="s">
        <v>35</v>
      </c>
      <c r="B2622" s="81">
        <v>793</v>
      </c>
      <c r="C2622" s="82" t="s">
        <v>155</v>
      </c>
      <c r="D2622" s="82" t="s">
        <v>66</v>
      </c>
      <c r="E2622" s="82" t="s">
        <v>984</v>
      </c>
      <c r="F2622" s="82" t="s">
        <v>36</v>
      </c>
      <c r="G2622" s="84"/>
      <c r="H2622" s="84"/>
      <c r="I2622" s="70"/>
      <c r="J2622" s="158"/>
      <c r="K2622" s="165"/>
      <c r="L2622" s="165"/>
      <c r="M2622" s="165"/>
      <c r="N2622" s="165"/>
      <c r="O2622" s="165"/>
      <c r="P2622" s="165"/>
      <c r="Q2622" s="165"/>
      <c r="R2622" s="165"/>
    </row>
    <row r="2623" spans="1:18" ht="70.5" hidden="1" customHeight="1" x14ac:dyDescent="0.2">
      <c r="A2623" s="80" t="s">
        <v>1257</v>
      </c>
      <c r="B2623" s="81">
        <v>793</v>
      </c>
      <c r="C2623" s="82" t="s">
        <v>155</v>
      </c>
      <c r="D2623" s="82" t="s">
        <v>66</v>
      </c>
      <c r="E2623" s="82" t="s">
        <v>1260</v>
      </c>
      <c r="F2623" s="82"/>
      <c r="G2623" s="84">
        <f t="shared" ref="G2623:I2624" si="712">G2624</f>
        <v>0</v>
      </c>
      <c r="H2623" s="84">
        <f t="shared" si="712"/>
        <v>0</v>
      </c>
      <c r="I2623" s="70">
        <f t="shared" si="712"/>
        <v>0</v>
      </c>
      <c r="J2623" s="158"/>
      <c r="K2623" s="69"/>
      <c r="L2623" s="69"/>
      <c r="M2623" s="69"/>
      <c r="N2623" s="69"/>
      <c r="O2623" s="69"/>
      <c r="P2623" s="69"/>
      <c r="Q2623" s="69"/>
      <c r="R2623" s="69"/>
    </row>
    <row r="2624" spans="1:18" ht="30.75" hidden="1" customHeight="1" x14ac:dyDescent="0.2">
      <c r="A2624" s="80" t="s">
        <v>33</v>
      </c>
      <c r="B2624" s="81">
        <v>793</v>
      </c>
      <c r="C2624" s="82" t="s">
        <v>155</v>
      </c>
      <c r="D2624" s="82" t="s">
        <v>66</v>
      </c>
      <c r="E2624" s="82" t="s">
        <v>1260</v>
      </c>
      <c r="F2624" s="82" t="s">
        <v>34</v>
      </c>
      <c r="G2624" s="84">
        <f t="shared" si="712"/>
        <v>0</v>
      </c>
      <c r="H2624" s="84">
        <f t="shared" si="712"/>
        <v>0</v>
      </c>
      <c r="I2624" s="70">
        <f t="shared" si="712"/>
        <v>0</v>
      </c>
      <c r="J2624" s="158"/>
      <c r="K2624" s="69"/>
      <c r="L2624" s="69"/>
      <c r="M2624" s="69"/>
      <c r="N2624" s="69"/>
      <c r="O2624" s="69"/>
      <c r="P2624" s="69"/>
      <c r="Q2624" s="69"/>
      <c r="R2624" s="69"/>
    </row>
    <row r="2625" spans="1:18" ht="30.75" hidden="1" customHeight="1" x14ac:dyDescent="0.2">
      <c r="A2625" s="80" t="s">
        <v>35</v>
      </c>
      <c r="B2625" s="81">
        <v>793</v>
      </c>
      <c r="C2625" s="82" t="s">
        <v>155</v>
      </c>
      <c r="D2625" s="82" t="s">
        <v>66</v>
      </c>
      <c r="E2625" s="82" t="s">
        <v>1260</v>
      </c>
      <c r="F2625" s="82" t="s">
        <v>36</v>
      </c>
      <c r="G2625" s="84"/>
      <c r="H2625" s="84"/>
      <c r="I2625" s="70"/>
      <c r="J2625" s="158"/>
      <c r="K2625" s="69"/>
      <c r="L2625" s="69"/>
      <c r="M2625" s="69"/>
      <c r="N2625" s="69"/>
      <c r="O2625" s="69"/>
      <c r="P2625" s="69"/>
      <c r="Q2625" s="69"/>
      <c r="R2625" s="69"/>
    </row>
    <row r="2626" spans="1:18" ht="117.75" customHeight="1" x14ac:dyDescent="0.2">
      <c r="A2626" s="119" t="s">
        <v>1506</v>
      </c>
      <c r="B2626" s="133">
        <v>793</v>
      </c>
      <c r="C2626" s="82" t="s">
        <v>155</v>
      </c>
      <c r="D2626" s="82" t="s">
        <v>66</v>
      </c>
      <c r="E2626" s="82" t="s">
        <v>1505</v>
      </c>
      <c r="F2626" s="82"/>
      <c r="G2626" s="84">
        <f>G2627</f>
        <v>52000</v>
      </c>
      <c r="H2626" s="84">
        <f t="shared" ref="H2626:I2627" si="713">H2627</f>
        <v>37564.14</v>
      </c>
      <c r="I2626" s="70">
        <f t="shared" si="713"/>
        <v>37564.14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t="32.25" customHeight="1" x14ac:dyDescent="0.2">
      <c r="A2627" s="80" t="s">
        <v>33</v>
      </c>
      <c r="B2627" s="133">
        <v>793</v>
      </c>
      <c r="C2627" s="82" t="s">
        <v>155</v>
      </c>
      <c r="D2627" s="82" t="s">
        <v>66</v>
      </c>
      <c r="E2627" s="82" t="s">
        <v>1505</v>
      </c>
      <c r="F2627" s="82" t="s">
        <v>34</v>
      </c>
      <c r="G2627" s="84">
        <f>G2628</f>
        <v>52000</v>
      </c>
      <c r="H2627" s="84">
        <f t="shared" si="713"/>
        <v>37564.14</v>
      </c>
      <c r="I2627" s="70">
        <f t="shared" si="713"/>
        <v>37564.14</v>
      </c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customHeight="1" x14ac:dyDescent="0.2">
      <c r="A2628" s="80" t="s">
        <v>35</v>
      </c>
      <c r="B2628" s="133">
        <v>793</v>
      </c>
      <c r="C2628" s="82" t="s">
        <v>155</v>
      </c>
      <c r="D2628" s="82" t="s">
        <v>66</v>
      </c>
      <c r="E2628" s="82" t="s">
        <v>1505</v>
      </c>
      <c r="F2628" s="82" t="s">
        <v>36</v>
      </c>
      <c r="G2628" s="84">
        <v>52000</v>
      </c>
      <c r="H2628" s="84">
        <v>37564.14</v>
      </c>
      <c r="I2628" s="70">
        <v>37564.14</v>
      </c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s="3" customFormat="1" ht="52.5" customHeight="1" x14ac:dyDescent="0.2">
      <c r="A2629" s="16" t="s">
        <v>1038</v>
      </c>
      <c r="B2629" s="49">
        <v>793</v>
      </c>
      <c r="C2629" s="15" t="s">
        <v>155</v>
      </c>
      <c r="D2629" s="15" t="s">
        <v>66</v>
      </c>
      <c r="E2629" s="15" t="s">
        <v>271</v>
      </c>
      <c r="F2629" s="15"/>
      <c r="G2629" s="70">
        <f>G2630+G2633+G2636</f>
        <v>1066000</v>
      </c>
      <c r="H2629" s="70">
        <f t="shared" ref="H2629:I2629" si="714">H2630+H2633</f>
        <v>0</v>
      </c>
      <c r="I2629" s="70">
        <f t="shared" si="714"/>
        <v>0</v>
      </c>
      <c r="J2629" s="158"/>
      <c r="K2629" s="62"/>
      <c r="L2629" s="62"/>
      <c r="M2629" s="62"/>
      <c r="N2629" s="62"/>
      <c r="O2629" s="62"/>
      <c r="P2629" s="62"/>
      <c r="Q2629" s="62"/>
      <c r="R2629" s="62"/>
    </row>
    <row r="2630" spans="1:18" ht="33" customHeight="1" x14ac:dyDescent="0.2">
      <c r="A2630" s="16" t="s">
        <v>1618</v>
      </c>
      <c r="B2630" s="49">
        <v>793</v>
      </c>
      <c r="C2630" s="15" t="s">
        <v>155</v>
      </c>
      <c r="D2630" s="15" t="s">
        <v>66</v>
      </c>
      <c r="E2630" s="15" t="s">
        <v>1166</v>
      </c>
      <c r="F2630" s="15"/>
      <c r="G2630" s="70">
        <f>G2631</f>
        <v>312000</v>
      </c>
      <c r="H2630" s="70">
        <f t="shared" ref="G2630:I2631" si="715">H2631</f>
        <v>0</v>
      </c>
      <c r="I2630" s="70">
        <f t="shared" si="715"/>
        <v>0</v>
      </c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25.5" x14ac:dyDescent="0.2">
      <c r="A2631" s="16" t="s">
        <v>33</v>
      </c>
      <c r="B2631" s="49">
        <v>793</v>
      </c>
      <c r="C2631" s="15" t="s">
        <v>155</v>
      </c>
      <c r="D2631" s="15" t="s">
        <v>66</v>
      </c>
      <c r="E2631" s="15" t="s">
        <v>1166</v>
      </c>
      <c r="F2631" s="15" t="s">
        <v>34</v>
      </c>
      <c r="G2631" s="70">
        <f t="shared" si="715"/>
        <v>312000</v>
      </c>
      <c r="H2631" s="70">
        <f t="shared" si="715"/>
        <v>0</v>
      </c>
      <c r="I2631" s="70">
        <f t="shared" si="715"/>
        <v>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ht="25.5" x14ac:dyDescent="0.2">
      <c r="A2632" s="16" t="s">
        <v>35</v>
      </c>
      <c r="B2632" s="49">
        <v>793</v>
      </c>
      <c r="C2632" s="15" t="s">
        <v>155</v>
      </c>
      <c r="D2632" s="15" t="s">
        <v>66</v>
      </c>
      <c r="E2632" s="15" t="s">
        <v>1166</v>
      </c>
      <c r="F2632" s="15" t="s">
        <v>36</v>
      </c>
      <c r="G2632" s="70">
        <v>312000</v>
      </c>
      <c r="H2632" s="70"/>
      <c r="I2632" s="70"/>
      <c r="J2632" s="158"/>
      <c r="K2632" s="69"/>
      <c r="L2632" s="69"/>
      <c r="M2632" s="69"/>
      <c r="N2632" s="69"/>
      <c r="O2632" s="69"/>
      <c r="P2632" s="69"/>
      <c r="Q2632" s="69"/>
      <c r="R2632" s="69"/>
    </row>
    <row r="2633" spans="1:18" ht="65.25" customHeight="1" x14ac:dyDescent="0.2">
      <c r="A2633" s="16" t="s">
        <v>1511</v>
      </c>
      <c r="B2633" s="49">
        <v>793</v>
      </c>
      <c r="C2633" s="15" t="s">
        <v>155</v>
      </c>
      <c r="D2633" s="15" t="s">
        <v>66</v>
      </c>
      <c r="E2633" s="15" t="s">
        <v>1510</v>
      </c>
      <c r="F2633" s="15"/>
      <c r="G2633" s="70">
        <f>G2634</f>
        <v>10000</v>
      </c>
      <c r="H2633" s="70">
        <f t="shared" ref="G2633:I2637" si="716">H2634</f>
        <v>0</v>
      </c>
      <c r="I2633" s="70">
        <f t="shared" si="716"/>
        <v>0</v>
      </c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25.5" x14ac:dyDescent="0.2">
      <c r="A2634" s="16" t="s">
        <v>33</v>
      </c>
      <c r="B2634" s="49">
        <v>793</v>
      </c>
      <c r="C2634" s="15" t="s">
        <v>155</v>
      </c>
      <c r="D2634" s="15" t="s">
        <v>66</v>
      </c>
      <c r="E2634" s="15" t="s">
        <v>1510</v>
      </c>
      <c r="F2634" s="15" t="s">
        <v>34</v>
      </c>
      <c r="G2634" s="70">
        <f t="shared" si="716"/>
        <v>10000</v>
      </c>
      <c r="H2634" s="70">
        <f t="shared" si="716"/>
        <v>0</v>
      </c>
      <c r="I2634" s="70">
        <f t="shared" si="716"/>
        <v>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25.5" x14ac:dyDescent="0.2">
      <c r="A2635" s="16" t="s">
        <v>35</v>
      </c>
      <c r="B2635" s="49">
        <v>793</v>
      </c>
      <c r="C2635" s="15" t="s">
        <v>155</v>
      </c>
      <c r="D2635" s="15" t="s">
        <v>66</v>
      </c>
      <c r="E2635" s="15" t="s">
        <v>1510</v>
      </c>
      <c r="F2635" s="15" t="s">
        <v>36</v>
      </c>
      <c r="G2635" s="70">
        <v>10000</v>
      </c>
      <c r="H2635" s="70"/>
      <c r="I2635" s="70"/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65.25" customHeight="1" x14ac:dyDescent="0.2">
      <c r="A2636" s="16" t="s">
        <v>1524</v>
      </c>
      <c r="B2636" s="49">
        <v>793</v>
      </c>
      <c r="C2636" s="15" t="s">
        <v>155</v>
      </c>
      <c r="D2636" s="15" t="s">
        <v>66</v>
      </c>
      <c r="E2636" s="15" t="s">
        <v>1525</v>
      </c>
      <c r="F2636" s="15"/>
      <c r="G2636" s="70">
        <f>G2637</f>
        <v>744000</v>
      </c>
      <c r="H2636" s="70">
        <f t="shared" si="716"/>
        <v>0</v>
      </c>
      <c r="I2636" s="70">
        <f t="shared" si="716"/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25.5" x14ac:dyDescent="0.2">
      <c r="A2637" s="16" t="s">
        <v>33</v>
      </c>
      <c r="B2637" s="49">
        <v>793</v>
      </c>
      <c r="C2637" s="15" t="s">
        <v>155</v>
      </c>
      <c r="D2637" s="15" t="s">
        <v>66</v>
      </c>
      <c r="E2637" s="15" t="s">
        <v>1525</v>
      </c>
      <c r="F2637" s="15" t="s">
        <v>34</v>
      </c>
      <c r="G2637" s="70">
        <f t="shared" si="716"/>
        <v>744000</v>
      </c>
      <c r="H2637" s="70">
        <f t="shared" si="716"/>
        <v>0</v>
      </c>
      <c r="I2637" s="70">
        <f t="shared" si="716"/>
        <v>0</v>
      </c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25.5" x14ac:dyDescent="0.2">
      <c r="A2638" s="16" t="s">
        <v>35</v>
      </c>
      <c r="B2638" s="49">
        <v>793</v>
      </c>
      <c r="C2638" s="15" t="s">
        <v>155</v>
      </c>
      <c r="D2638" s="15" t="s">
        <v>66</v>
      </c>
      <c r="E2638" s="15" t="s">
        <v>1525</v>
      </c>
      <c r="F2638" s="15" t="s">
        <v>36</v>
      </c>
      <c r="G2638" s="70">
        <v>744000</v>
      </c>
      <c r="H2638" s="70"/>
      <c r="I2638" s="70"/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42.75" customHeight="1" x14ac:dyDescent="0.2">
      <c r="A2639" s="80" t="s">
        <v>995</v>
      </c>
      <c r="B2639" s="81">
        <v>793</v>
      </c>
      <c r="C2639" s="82" t="s">
        <v>155</v>
      </c>
      <c r="D2639" s="82" t="s">
        <v>66</v>
      </c>
      <c r="E2639" s="82" t="s">
        <v>598</v>
      </c>
      <c r="F2639" s="82"/>
      <c r="G2639" s="84">
        <f>G2640+G2641+G2668+G2682+G2687+G2690+G2642+G2695+G2698+G2699+G2653+G2659+G2656+G2662+G2709+G2650+G2665</f>
        <v>36843439</v>
      </c>
      <c r="H2639" s="84">
        <f>H2640+H2641+H2668+H2682+H2687+H2690+H2642+H2695+H2698+H2699</f>
        <v>20448565.949999999</v>
      </c>
      <c r="I2639" s="70">
        <f>I2640+I2641+I2668+I2682+I2687+I2690+I2642+I2695+I2698+I2699</f>
        <v>21770600</v>
      </c>
      <c r="J2639" s="158"/>
      <c r="K2639" s="69"/>
      <c r="L2639" s="69"/>
      <c r="M2639" s="69"/>
      <c r="N2639" s="220"/>
      <c r="O2639" s="220"/>
      <c r="P2639" s="69"/>
      <c r="Q2639" s="69"/>
      <c r="R2639" s="69"/>
    </row>
    <row r="2640" spans="1:18" s="18" customFormat="1" ht="39" hidden="1" customHeight="1" x14ac:dyDescent="0.2">
      <c r="A2640" s="80" t="s">
        <v>986</v>
      </c>
      <c r="B2640" s="81">
        <v>793</v>
      </c>
      <c r="C2640" s="82" t="s">
        <v>155</v>
      </c>
      <c r="D2640" s="82" t="s">
        <v>66</v>
      </c>
      <c r="E2640" s="82" t="s">
        <v>994</v>
      </c>
      <c r="F2640" s="82"/>
      <c r="G2640" s="84"/>
      <c r="H2640" s="84">
        <f>H2660</f>
        <v>0</v>
      </c>
      <c r="I2640" s="70">
        <f>I2660</f>
        <v>0</v>
      </c>
      <c r="J2640" s="158"/>
      <c r="K2640" s="165"/>
      <c r="L2640" s="165"/>
      <c r="M2640" s="165"/>
      <c r="N2640" s="165"/>
      <c r="O2640" s="165"/>
      <c r="P2640" s="165"/>
      <c r="Q2640" s="165"/>
      <c r="R2640" s="165"/>
    </row>
    <row r="2641" spans="1:20" s="18" customFormat="1" ht="39" hidden="1" customHeight="1" x14ac:dyDescent="0.2">
      <c r="A2641" s="80" t="s">
        <v>997</v>
      </c>
      <c r="B2641" s="81">
        <v>793</v>
      </c>
      <c r="C2641" s="82" t="s">
        <v>155</v>
      </c>
      <c r="D2641" s="82" t="s">
        <v>66</v>
      </c>
      <c r="E2641" s="82" t="s">
        <v>996</v>
      </c>
      <c r="F2641" s="82"/>
      <c r="G2641" s="84">
        <f>G2643</f>
        <v>0</v>
      </c>
      <c r="H2641" s="84">
        <f>H2643</f>
        <v>0</v>
      </c>
      <c r="I2641" s="70">
        <f>I2643</f>
        <v>0</v>
      </c>
      <c r="J2641" s="158"/>
      <c r="K2641" s="165"/>
      <c r="L2641" s="165"/>
      <c r="M2641" s="165"/>
      <c r="N2641" s="165"/>
      <c r="O2641" s="165"/>
      <c r="P2641" s="165"/>
      <c r="Q2641" s="165"/>
      <c r="R2641" s="165"/>
    </row>
    <row r="2642" spans="1:20" s="18" customFormat="1" ht="56.25" hidden="1" customHeight="1" x14ac:dyDescent="0.2">
      <c r="A2642" s="80" t="s">
        <v>1055</v>
      </c>
      <c r="B2642" s="81">
        <v>793</v>
      </c>
      <c r="C2642" s="82" t="s">
        <v>155</v>
      </c>
      <c r="D2642" s="82" t="s">
        <v>66</v>
      </c>
      <c r="E2642" s="82" t="s">
        <v>996</v>
      </c>
      <c r="F2642" s="82"/>
      <c r="G2642" s="84"/>
      <c r="H2642" s="84">
        <f t="shared" ref="H2642" si="717">H2643</f>
        <v>0</v>
      </c>
      <c r="I2642" s="70">
        <f t="shared" ref="I2642" si="718">I2643</f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20" ht="30.75" hidden="1" customHeight="1" x14ac:dyDescent="0.2">
      <c r="A2643" s="80" t="s">
        <v>33</v>
      </c>
      <c r="B2643" s="81">
        <v>793</v>
      </c>
      <c r="C2643" s="82" t="s">
        <v>155</v>
      </c>
      <c r="D2643" s="82" t="s">
        <v>66</v>
      </c>
      <c r="E2643" s="82" t="s">
        <v>996</v>
      </c>
      <c r="F2643" s="82" t="s">
        <v>34</v>
      </c>
      <c r="G2643" s="84">
        <f t="shared" ref="G2643:I2643" si="719">G2644</f>
        <v>0</v>
      </c>
      <c r="H2643" s="84">
        <f t="shared" si="719"/>
        <v>0</v>
      </c>
      <c r="I2643" s="70">
        <f t="shared" si="719"/>
        <v>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s="18" customFormat="1" ht="34.5" hidden="1" customHeight="1" x14ac:dyDescent="0.2">
      <c r="A2644" s="80" t="s">
        <v>35</v>
      </c>
      <c r="B2644" s="81">
        <v>793</v>
      </c>
      <c r="C2644" s="82" t="s">
        <v>155</v>
      </c>
      <c r="D2644" s="82" t="s">
        <v>66</v>
      </c>
      <c r="E2644" s="82" t="s">
        <v>996</v>
      </c>
      <c r="F2644" s="82" t="s">
        <v>36</v>
      </c>
      <c r="G2644" s="84">
        <f>2500000-2500000</f>
        <v>0</v>
      </c>
      <c r="H2644" s="84">
        <v>0</v>
      </c>
      <c r="I2644" s="70">
        <v>0</v>
      </c>
      <c r="J2644" s="158"/>
      <c r="K2644" s="165"/>
      <c r="L2644" s="165"/>
      <c r="M2644" s="165"/>
      <c r="N2644" s="165"/>
      <c r="O2644" s="165"/>
      <c r="P2644" s="165"/>
      <c r="Q2644" s="165"/>
      <c r="R2644" s="165"/>
    </row>
    <row r="2645" spans="1:20" s="76" customFormat="1" ht="34.5" hidden="1" customHeight="1" x14ac:dyDescent="0.2">
      <c r="A2645" s="125" t="s">
        <v>151</v>
      </c>
      <c r="B2645" s="133">
        <v>793</v>
      </c>
      <c r="C2645" s="82" t="s">
        <v>155</v>
      </c>
      <c r="D2645" s="82" t="s">
        <v>66</v>
      </c>
      <c r="E2645" s="82" t="s">
        <v>216</v>
      </c>
      <c r="F2645" s="152"/>
      <c r="G2645" s="84">
        <f>G2646</f>
        <v>0</v>
      </c>
      <c r="H2645" s="84">
        <f t="shared" ref="H2645:I2645" si="720">H2646</f>
        <v>0</v>
      </c>
      <c r="I2645" s="70">
        <f t="shared" si="720"/>
        <v>0</v>
      </c>
      <c r="J2645" s="214"/>
      <c r="P2645" s="214"/>
      <c r="Q2645" s="214"/>
      <c r="R2645" s="214"/>
      <c r="S2645" s="214"/>
      <c r="T2645" s="214"/>
    </row>
    <row r="2646" spans="1:20" ht="25.5" hidden="1" x14ac:dyDescent="0.2">
      <c r="A2646" s="125" t="s">
        <v>151</v>
      </c>
      <c r="B2646" s="133">
        <v>793</v>
      </c>
      <c r="C2646" s="82" t="s">
        <v>155</v>
      </c>
      <c r="D2646" s="82" t="s">
        <v>66</v>
      </c>
      <c r="E2646" s="82" t="s">
        <v>254</v>
      </c>
      <c r="F2646" s="133"/>
      <c r="G2646" s="84">
        <f>G2647</f>
        <v>0</v>
      </c>
      <c r="H2646" s="84">
        <f>H2712+H2721+H2727+H2719+H2716</f>
        <v>0</v>
      </c>
      <c r="I2646" s="70">
        <f>I2712+I2721+I2727+I2719+I2716</f>
        <v>0</v>
      </c>
      <c r="J2646" s="2"/>
      <c r="K2646" s="1"/>
      <c r="L2646" s="1"/>
      <c r="M2646" s="1"/>
      <c r="N2646" s="1"/>
      <c r="O2646" s="1"/>
      <c r="P2646" s="2"/>
      <c r="Q2646" s="2"/>
      <c r="R2646" s="2"/>
      <c r="S2646" s="2"/>
      <c r="T2646" s="2"/>
    </row>
    <row r="2647" spans="1:20" ht="30.75" hidden="1" customHeight="1" x14ac:dyDescent="0.2">
      <c r="A2647" s="80" t="s">
        <v>140</v>
      </c>
      <c r="B2647" s="133">
        <v>793</v>
      </c>
      <c r="C2647" s="82" t="s">
        <v>155</v>
      </c>
      <c r="D2647" s="82" t="s">
        <v>66</v>
      </c>
      <c r="E2647" s="82" t="s">
        <v>254</v>
      </c>
      <c r="F2647" s="82" t="s">
        <v>141</v>
      </c>
      <c r="G2647" s="84">
        <f>G2648</f>
        <v>0</v>
      </c>
      <c r="H2647" s="84">
        <v>0</v>
      </c>
      <c r="I2647" s="70">
        <v>0</v>
      </c>
      <c r="J2647" s="1"/>
      <c r="K2647" s="1"/>
      <c r="L2647" s="1"/>
      <c r="M2647" s="1"/>
      <c r="N2647" s="1"/>
      <c r="O2647" s="1"/>
      <c r="P2647" s="2"/>
      <c r="Q2647" s="2"/>
      <c r="R2647" s="2"/>
      <c r="S2647" s="2"/>
      <c r="T2647" s="2"/>
    </row>
    <row r="2648" spans="1:20" ht="30.75" hidden="1" customHeight="1" x14ac:dyDescent="0.2">
      <c r="A2648" s="80" t="s">
        <v>160</v>
      </c>
      <c r="B2648" s="133">
        <v>793</v>
      </c>
      <c r="C2648" s="82" t="s">
        <v>155</v>
      </c>
      <c r="D2648" s="82" t="s">
        <v>66</v>
      </c>
      <c r="E2648" s="82" t="s">
        <v>254</v>
      </c>
      <c r="F2648" s="82" t="s">
        <v>161</v>
      </c>
      <c r="G2648" s="84"/>
      <c r="H2648" s="84"/>
      <c r="I2648" s="70"/>
      <c r="J2648" s="1"/>
      <c r="K2648" s="1"/>
      <c r="L2648" s="1"/>
      <c r="M2648" s="1"/>
      <c r="N2648" s="1"/>
      <c r="O2648" s="1"/>
      <c r="P2648" s="2"/>
      <c r="Q2648" s="2"/>
      <c r="R2648" s="2"/>
      <c r="S2648" s="2"/>
      <c r="T2648" s="2"/>
    </row>
    <row r="2649" spans="1:20" ht="48.75" hidden="1" customHeight="1" x14ac:dyDescent="0.2">
      <c r="A2649" s="80"/>
      <c r="B2649" s="81"/>
      <c r="C2649" s="82"/>
      <c r="D2649" s="82"/>
      <c r="E2649" s="82"/>
      <c r="F2649" s="82"/>
      <c r="G2649" s="84"/>
      <c r="H2649" s="84"/>
      <c r="I2649" s="70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ht="48.75" customHeight="1" x14ac:dyDescent="0.2">
      <c r="A2650" s="80" t="s">
        <v>1608</v>
      </c>
      <c r="B2650" s="81">
        <v>793</v>
      </c>
      <c r="C2650" s="82" t="s">
        <v>155</v>
      </c>
      <c r="D2650" s="82" t="s">
        <v>66</v>
      </c>
      <c r="E2650" s="82" t="s">
        <v>1609</v>
      </c>
      <c r="F2650" s="82"/>
      <c r="G2650" s="84">
        <f>G2651</f>
        <v>578074.80000000005</v>
      </c>
      <c r="H2650" s="84"/>
      <c r="I2650" s="70"/>
      <c r="J2650" s="158"/>
      <c r="K2650" s="69"/>
      <c r="L2650" s="69"/>
      <c r="M2650" s="69"/>
      <c r="N2650" s="69"/>
      <c r="O2650" s="69"/>
      <c r="P2650" s="69"/>
      <c r="Q2650" s="69"/>
      <c r="R2650" s="69"/>
    </row>
    <row r="2651" spans="1:20" ht="48.75" customHeight="1" x14ac:dyDescent="0.2">
      <c r="A2651" s="80" t="s">
        <v>33</v>
      </c>
      <c r="B2651" s="81">
        <v>793</v>
      </c>
      <c r="C2651" s="82" t="s">
        <v>155</v>
      </c>
      <c r="D2651" s="82" t="s">
        <v>66</v>
      </c>
      <c r="E2651" s="82" t="s">
        <v>1609</v>
      </c>
      <c r="F2651" s="82" t="s">
        <v>34</v>
      </c>
      <c r="G2651" s="84">
        <f>G2652</f>
        <v>578074.80000000005</v>
      </c>
      <c r="H2651" s="84"/>
      <c r="I2651" s="70"/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ht="48.75" customHeight="1" x14ac:dyDescent="0.2">
      <c r="A2652" s="80" t="s">
        <v>35</v>
      </c>
      <c r="B2652" s="81">
        <v>793</v>
      </c>
      <c r="C2652" s="82" t="s">
        <v>155</v>
      </c>
      <c r="D2652" s="82" t="s">
        <v>66</v>
      </c>
      <c r="E2652" s="82" t="s">
        <v>1609</v>
      </c>
      <c r="F2652" s="82" t="s">
        <v>36</v>
      </c>
      <c r="G2652" s="84">
        <v>578074.80000000005</v>
      </c>
      <c r="H2652" s="84"/>
      <c r="I2652" s="70"/>
      <c r="J2652" s="158"/>
      <c r="K2652" s="69"/>
      <c r="L2652" s="69"/>
      <c r="M2652" s="69"/>
      <c r="N2652" s="69"/>
      <c r="O2652" s="69"/>
      <c r="P2652" s="69"/>
      <c r="Q2652" s="69"/>
      <c r="R2652" s="69"/>
    </row>
    <row r="2653" spans="1:20" s="18" customFormat="1" ht="46.5" customHeight="1" x14ac:dyDescent="0.2">
      <c r="A2653" s="80" t="s">
        <v>1532</v>
      </c>
      <c r="B2653" s="81">
        <v>793</v>
      </c>
      <c r="C2653" s="82" t="s">
        <v>155</v>
      </c>
      <c r="D2653" s="82" t="s">
        <v>66</v>
      </c>
      <c r="E2653" s="82" t="s">
        <v>1368</v>
      </c>
      <c r="F2653" s="82"/>
      <c r="G2653" s="84">
        <f>G2654</f>
        <v>890000</v>
      </c>
      <c r="H2653" s="84">
        <f t="shared" ref="H2653:I2653" si="721">H2654</f>
        <v>0</v>
      </c>
      <c r="I2653" s="70">
        <f t="shared" si="721"/>
        <v>0</v>
      </c>
      <c r="J2653" s="158"/>
      <c r="K2653" s="165"/>
      <c r="L2653" s="165"/>
      <c r="M2653" s="165"/>
      <c r="N2653" s="165"/>
      <c r="O2653" s="165"/>
      <c r="P2653" s="165"/>
      <c r="Q2653" s="165"/>
      <c r="R2653" s="165"/>
    </row>
    <row r="2654" spans="1:20" ht="30.75" customHeight="1" x14ac:dyDescent="0.2">
      <c r="A2654" s="80" t="s">
        <v>33</v>
      </c>
      <c r="B2654" s="81">
        <v>793</v>
      </c>
      <c r="C2654" s="82" t="s">
        <v>155</v>
      </c>
      <c r="D2654" s="82" t="s">
        <v>66</v>
      </c>
      <c r="E2654" s="82" t="s">
        <v>1368</v>
      </c>
      <c r="F2654" s="82" t="s">
        <v>34</v>
      </c>
      <c r="G2654" s="84">
        <f t="shared" ref="G2654:I2654" si="722">G2655</f>
        <v>890000</v>
      </c>
      <c r="H2654" s="84">
        <f t="shared" si="722"/>
        <v>0</v>
      </c>
      <c r="I2654" s="70">
        <f t="shared" si="722"/>
        <v>0</v>
      </c>
      <c r="J2654" s="158"/>
      <c r="K2654" s="69"/>
      <c r="L2654" s="69"/>
      <c r="M2654" s="69"/>
      <c r="N2654" s="69"/>
      <c r="O2654" s="69"/>
      <c r="P2654" s="69"/>
      <c r="Q2654" s="69"/>
      <c r="R2654" s="69"/>
    </row>
    <row r="2655" spans="1:20" s="18" customFormat="1" ht="34.5" customHeight="1" x14ac:dyDescent="0.2">
      <c r="A2655" s="80" t="s">
        <v>35</v>
      </c>
      <c r="B2655" s="81">
        <v>793</v>
      </c>
      <c r="C2655" s="82" t="s">
        <v>155</v>
      </c>
      <c r="D2655" s="82" t="s">
        <v>66</v>
      </c>
      <c r="E2655" s="82" t="s">
        <v>1368</v>
      </c>
      <c r="F2655" s="82" t="s">
        <v>36</v>
      </c>
      <c r="G2655" s="84">
        <f>3500000-2000000-610000</f>
        <v>890000</v>
      </c>
      <c r="H2655" s="84">
        <v>0</v>
      </c>
      <c r="I2655" s="70">
        <v>0</v>
      </c>
      <c r="J2655" s="158"/>
      <c r="K2655" s="165"/>
      <c r="L2655" s="165"/>
      <c r="M2655" s="165"/>
      <c r="N2655" s="165"/>
      <c r="O2655" s="165"/>
      <c r="P2655" s="165"/>
      <c r="Q2655" s="165"/>
      <c r="R2655" s="165"/>
    </row>
    <row r="2656" spans="1:20" s="18" customFormat="1" ht="75" hidden="1" customHeight="1" x14ac:dyDescent="0.2">
      <c r="A2656" s="80" t="s">
        <v>1418</v>
      </c>
      <c r="B2656" s="49">
        <v>793</v>
      </c>
      <c r="C2656" s="15" t="s">
        <v>155</v>
      </c>
      <c r="D2656" s="15" t="s">
        <v>66</v>
      </c>
      <c r="E2656" s="15" t="s">
        <v>1369</v>
      </c>
      <c r="F2656" s="15"/>
      <c r="G2656" s="70">
        <f>G2657</f>
        <v>0</v>
      </c>
      <c r="H2656" s="70">
        <f t="shared" ref="H2656:I2656" si="723">H2657</f>
        <v>0</v>
      </c>
      <c r="I2656" s="70">
        <f t="shared" si="723"/>
        <v>0</v>
      </c>
      <c r="J2656" s="158"/>
      <c r="K2656" s="165"/>
      <c r="L2656" s="165"/>
      <c r="M2656" s="165"/>
      <c r="N2656" s="165"/>
      <c r="O2656" s="165"/>
      <c r="P2656" s="165"/>
      <c r="Q2656" s="165"/>
      <c r="R2656" s="165"/>
    </row>
    <row r="2657" spans="1:18" ht="30.75" hidden="1" customHeight="1" x14ac:dyDescent="0.2">
      <c r="A2657" s="16" t="s">
        <v>91</v>
      </c>
      <c r="B2657" s="49">
        <v>793</v>
      </c>
      <c r="C2657" s="15" t="s">
        <v>155</v>
      </c>
      <c r="D2657" s="15" t="s">
        <v>66</v>
      </c>
      <c r="E2657" s="15" t="s">
        <v>1369</v>
      </c>
      <c r="F2657" s="15" t="s">
        <v>316</v>
      </c>
      <c r="G2657" s="70">
        <f t="shared" ref="G2657:I2657" si="724">G2658</f>
        <v>0</v>
      </c>
      <c r="H2657" s="70">
        <f t="shared" si="724"/>
        <v>0</v>
      </c>
      <c r="I2657" s="70">
        <f t="shared" si="724"/>
        <v>0</v>
      </c>
      <c r="J2657" s="158"/>
      <c r="K2657" s="69"/>
      <c r="L2657" s="69"/>
      <c r="M2657" s="69"/>
      <c r="N2657" s="69"/>
      <c r="O2657" s="69"/>
      <c r="P2657" s="69"/>
      <c r="Q2657" s="69"/>
      <c r="R2657" s="69"/>
    </row>
    <row r="2658" spans="1:18" s="18" customFormat="1" ht="34.5" hidden="1" customHeight="1" x14ac:dyDescent="0.2">
      <c r="A2658" s="16" t="s">
        <v>317</v>
      </c>
      <c r="B2658" s="49">
        <v>793</v>
      </c>
      <c r="C2658" s="15" t="s">
        <v>155</v>
      </c>
      <c r="D2658" s="15" t="s">
        <v>66</v>
      </c>
      <c r="E2658" s="15" t="s">
        <v>1369</v>
      </c>
      <c r="F2658" s="15" t="s">
        <v>318</v>
      </c>
      <c r="G2658" s="70">
        <f>1955100-1955100</f>
        <v>0</v>
      </c>
      <c r="H2658" s="70">
        <v>0</v>
      </c>
      <c r="I2658" s="70">
        <v>0</v>
      </c>
      <c r="J2658" s="158"/>
      <c r="K2658" s="165"/>
      <c r="L2658" s="165"/>
      <c r="M2658" s="165"/>
      <c r="N2658" s="165"/>
      <c r="O2658" s="165"/>
      <c r="P2658" s="165"/>
      <c r="Q2658" s="165"/>
      <c r="R2658" s="165"/>
    </row>
    <row r="2659" spans="1:18" s="18" customFormat="1" ht="99" customHeight="1" x14ac:dyDescent="0.2">
      <c r="A2659" s="80" t="s">
        <v>1419</v>
      </c>
      <c r="B2659" s="49">
        <v>793</v>
      </c>
      <c r="C2659" s="15" t="s">
        <v>155</v>
      </c>
      <c r="D2659" s="15" t="s">
        <v>66</v>
      </c>
      <c r="E2659" s="15" t="s">
        <v>1374</v>
      </c>
      <c r="F2659" s="15"/>
      <c r="G2659" s="70">
        <f>G2660</f>
        <v>6000000</v>
      </c>
      <c r="H2659" s="70">
        <f t="shared" ref="H2659:I2659" si="725">H2660</f>
        <v>0</v>
      </c>
      <c r="I2659" s="70">
        <f t="shared" si="725"/>
        <v>0</v>
      </c>
      <c r="J2659" s="158"/>
      <c r="K2659" s="165"/>
      <c r="L2659" s="165"/>
      <c r="M2659" s="165"/>
      <c r="N2659" s="165"/>
      <c r="O2659" s="165"/>
      <c r="P2659" s="165"/>
      <c r="Q2659" s="165"/>
      <c r="R2659" s="165"/>
    </row>
    <row r="2660" spans="1:18" ht="30.75" customHeight="1" x14ac:dyDescent="0.2">
      <c r="A2660" s="16" t="s">
        <v>33</v>
      </c>
      <c r="B2660" s="49">
        <v>793</v>
      </c>
      <c r="C2660" s="15" t="s">
        <v>155</v>
      </c>
      <c r="D2660" s="15" t="s">
        <v>66</v>
      </c>
      <c r="E2660" s="15" t="s">
        <v>1374</v>
      </c>
      <c r="F2660" s="15" t="s">
        <v>34</v>
      </c>
      <c r="G2660" s="70">
        <f t="shared" ref="G2660:I2660" si="726">G2661</f>
        <v>6000000</v>
      </c>
      <c r="H2660" s="70">
        <f t="shared" si="726"/>
        <v>0</v>
      </c>
      <c r="I2660" s="70">
        <f t="shared" si="726"/>
        <v>0</v>
      </c>
      <c r="J2660" s="158"/>
      <c r="K2660" s="69"/>
      <c r="L2660" s="69"/>
      <c r="M2660" s="69"/>
      <c r="N2660" s="69"/>
      <c r="O2660" s="69"/>
      <c r="P2660" s="69"/>
      <c r="Q2660" s="69"/>
      <c r="R2660" s="69"/>
    </row>
    <row r="2661" spans="1:18" s="18" customFormat="1" ht="34.5" customHeight="1" x14ac:dyDescent="0.2">
      <c r="A2661" s="16" t="s">
        <v>35</v>
      </c>
      <c r="B2661" s="49">
        <v>793</v>
      </c>
      <c r="C2661" s="15" t="s">
        <v>155</v>
      </c>
      <c r="D2661" s="15" t="s">
        <v>66</v>
      </c>
      <c r="E2661" s="15" t="s">
        <v>1374</v>
      </c>
      <c r="F2661" s="15" t="s">
        <v>36</v>
      </c>
      <c r="G2661" s="70">
        <v>6000000</v>
      </c>
      <c r="H2661" s="70">
        <v>0</v>
      </c>
      <c r="I2661" s="70">
        <v>0</v>
      </c>
      <c r="J2661" s="158"/>
      <c r="K2661" s="165"/>
      <c r="L2661" s="165"/>
      <c r="M2661" s="165"/>
      <c r="N2661" s="165"/>
      <c r="O2661" s="165"/>
      <c r="P2661" s="165"/>
      <c r="Q2661" s="165"/>
      <c r="R2661" s="165"/>
    </row>
    <row r="2662" spans="1:18" ht="65.25" customHeight="1" x14ac:dyDescent="0.2">
      <c r="A2662" s="16" t="s">
        <v>1526</v>
      </c>
      <c r="B2662" s="49">
        <v>793</v>
      </c>
      <c r="C2662" s="15" t="s">
        <v>155</v>
      </c>
      <c r="D2662" s="15" t="s">
        <v>66</v>
      </c>
      <c r="E2662" s="15" t="s">
        <v>1527</v>
      </c>
      <c r="F2662" s="15"/>
      <c r="G2662" s="70">
        <f>G2663</f>
        <v>9000000</v>
      </c>
      <c r="H2662" s="70">
        <f t="shared" ref="G2662:I2663" si="727">H2663</f>
        <v>0</v>
      </c>
      <c r="I2662" s="70">
        <f t="shared" si="727"/>
        <v>0</v>
      </c>
      <c r="J2662" s="158"/>
      <c r="K2662" s="69"/>
      <c r="L2662" s="69"/>
      <c r="M2662" s="69"/>
      <c r="N2662" s="69"/>
      <c r="O2662" s="69"/>
      <c r="P2662" s="69"/>
      <c r="Q2662" s="69"/>
      <c r="R2662" s="69"/>
    </row>
    <row r="2663" spans="1:18" ht="25.5" x14ac:dyDescent="0.2">
      <c r="A2663" s="16" t="s">
        <v>33</v>
      </c>
      <c r="B2663" s="49">
        <v>793</v>
      </c>
      <c r="C2663" s="15" t="s">
        <v>155</v>
      </c>
      <c r="D2663" s="15" t="s">
        <v>66</v>
      </c>
      <c r="E2663" s="15" t="s">
        <v>1527</v>
      </c>
      <c r="F2663" s="15" t="s">
        <v>34</v>
      </c>
      <c r="G2663" s="70">
        <f t="shared" si="727"/>
        <v>9000000</v>
      </c>
      <c r="H2663" s="70">
        <f t="shared" si="727"/>
        <v>0</v>
      </c>
      <c r="I2663" s="70">
        <f t="shared" si="727"/>
        <v>0</v>
      </c>
      <c r="J2663" s="158"/>
      <c r="K2663" s="69"/>
      <c r="L2663" s="69"/>
      <c r="M2663" s="69"/>
      <c r="N2663" s="69"/>
      <c r="O2663" s="69"/>
      <c r="P2663" s="69"/>
      <c r="Q2663" s="69"/>
      <c r="R2663" s="69"/>
    </row>
    <row r="2664" spans="1:18" ht="25.5" x14ac:dyDescent="0.2">
      <c r="A2664" s="16" t="s">
        <v>35</v>
      </c>
      <c r="B2664" s="49">
        <v>793</v>
      </c>
      <c r="C2664" s="15" t="s">
        <v>155</v>
      </c>
      <c r="D2664" s="15" t="s">
        <v>66</v>
      </c>
      <c r="E2664" s="15" t="s">
        <v>1527</v>
      </c>
      <c r="F2664" s="15" t="s">
        <v>36</v>
      </c>
      <c r="G2664" s="70">
        <f>4000000+5000000</f>
        <v>9000000</v>
      </c>
      <c r="H2664" s="70"/>
      <c r="I2664" s="70"/>
      <c r="J2664" s="158"/>
      <c r="K2664" s="69"/>
      <c r="L2664" s="69"/>
      <c r="M2664" s="69"/>
      <c r="N2664" s="69"/>
      <c r="O2664" s="69"/>
      <c r="P2664" s="69"/>
      <c r="Q2664" s="69"/>
      <c r="R2664" s="69"/>
    </row>
    <row r="2665" spans="1:18" ht="38.25" x14ac:dyDescent="0.2">
      <c r="A2665" s="80" t="s">
        <v>1610</v>
      </c>
      <c r="B2665" s="49">
        <v>793</v>
      </c>
      <c r="C2665" s="15" t="s">
        <v>155</v>
      </c>
      <c r="D2665" s="15" t="s">
        <v>66</v>
      </c>
      <c r="E2665" s="15" t="s">
        <v>1611</v>
      </c>
      <c r="F2665" s="15"/>
      <c r="G2665" s="70">
        <f>G2666</f>
        <v>900000</v>
      </c>
      <c r="H2665" s="70"/>
      <c r="I2665" s="70"/>
      <c r="J2665" s="158"/>
      <c r="K2665" s="69"/>
      <c r="L2665" s="69"/>
      <c r="M2665" s="69"/>
      <c r="N2665" s="69"/>
      <c r="O2665" s="69"/>
      <c r="P2665" s="69"/>
      <c r="Q2665" s="69"/>
      <c r="R2665" s="69"/>
    </row>
    <row r="2666" spans="1:18" ht="25.5" x14ac:dyDescent="0.2">
      <c r="A2666" s="16" t="s">
        <v>33</v>
      </c>
      <c r="B2666" s="49">
        <v>793</v>
      </c>
      <c r="C2666" s="15" t="s">
        <v>155</v>
      </c>
      <c r="D2666" s="15" t="s">
        <v>66</v>
      </c>
      <c r="E2666" s="15" t="s">
        <v>1611</v>
      </c>
      <c r="F2666" s="15" t="s">
        <v>34</v>
      </c>
      <c r="G2666" s="70">
        <f>G2667</f>
        <v>900000</v>
      </c>
      <c r="H2666" s="70"/>
      <c r="I2666" s="70"/>
      <c r="J2666" s="158"/>
      <c r="K2666" s="69"/>
      <c r="L2666" s="69"/>
      <c r="M2666" s="69"/>
      <c r="N2666" s="69"/>
      <c r="O2666" s="69"/>
      <c r="P2666" s="69"/>
      <c r="Q2666" s="69"/>
      <c r="R2666" s="69"/>
    </row>
    <row r="2667" spans="1:18" ht="25.5" x14ac:dyDescent="0.2">
      <c r="A2667" s="16" t="s">
        <v>35</v>
      </c>
      <c r="B2667" s="49">
        <v>793</v>
      </c>
      <c r="C2667" s="15" t="s">
        <v>155</v>
      </c>
      <c r="D2667" s="15" t="s">
        <v>66</v>
      </c>
      <c r="E2667" s="15" t="s">
        <v>1611</v>
      </c>
      <c r="F2667" s="15" t="s">
        <v>36</v>
      </c>
      <c r="G2667" s="70">
        <v>900000</v>
      </c>
      <c r="H2667" s="70"/>
      <c r="I2667" s="70"/>
      <c r="J2667" s="158"/>
      <c r="K2667" s="69"/>
      <c r="L2667" s="69"/>
      <c r="M2667" s="69"/>
      <c r="N2667" s="69"/>
      <c r="O2667" s="69"/>
      <c r="P2667" s="69"/>
      <c r="Q2667" s="69"/>
      <c r="R2667" s="69"/>
    </row>
    <row r="2668" spans="1:18" s="46" customFormat="1" ht="17.25" customHeight="1" x14ac:dyDescent="0.2">
      <c r="A2668" s="16" t="s">
        <v>342</v>
      </c>
      <c r="B2668" s="49">
        <v>793</v>
      </c>
      <c r="C2668" s="15" t="s">
        <v>155</v>
      </c>
      <c r="D2668" s="15" t="s">
        <v>66</v>
      </c>
      <c r="E2668" s="15" t="s">
        <v>1005</v>
      </c>
      <c r="F2668" s="15"/>
      <c r="G2668" s="70">
        <f>G2669+G2680</f>
        <v>17085438.82</v>
      </c>
      <c r="H2668" s="70">
        <f t="shared" ref="H2668:I2668" si="728">H2669</f>
        <v>17498565.949999999</v>
      </c>
      <c r="I2668" s="70">
        <f t="shared" si="728"/>
        <v>18820600</v>
      </c>
      <c r="J2668" s="158"/>
      <c r="K2668" s="58"/>
      <c r="L2668" s="58"/>
      <c r="M2668" s="58"/>
      <c r="N2668" s="58"/>
      <c r="O2668" s="58"/>
      <c r="P2668" s="58"/>
      <c r="Q2668" s="58"/>
      <c r="R2668" s="58"/>
    </row>
    <row r="2669" spans="1:18" s="46" customFormat="1" ht="17.25" customHeight="1" x14ac:dyDescent="0.2">
      <c r="A2669" s="16" t="s">
        <v>297</v>
      </c>
      <c r="B2669" s="49">
        <v>793</v>
      </c>
      <c r="C2669" s="15" t="s">
        <v>155</v>
      </c>
      <c r="D2669" s="15" t="s">
        <v>66</v>
      </c>
      <c r="E2669" s="15" t="s">
        <v>1005</v>
      </c>
      <c r="F2669" s="15" t="s">
        <v>34</v>
      </c>
      <c r="G2669" s="70">
        <f>G2679</f>
        <v>17078369.129999999</v>
      </c>
      <c r="H2669" s="70">
        <f t="shared" ref="H2669:I2669" si="729">H2679</f>
        <v>17498565.949999999</v>
      </c>
      <c r="I2669" s="70">
        <f t="shared" si="729"/>
        <v>18820600</v>
      </c>
      <c r="J2669" s="158"/>
      <c r="K2669" s="58"/>
      <c r="L2669" s="58"/>
      <c r="M2669" s="58"/>
      <c r="N2669" s="58"/>
      <c r="O2669" s="58"/>
      <c r="P2669" s="58"/>
      <c r="Q2669" s="58"/>
      <c r="R2669" s="58"/>
    </row>
    <row r="2670" spans="1:18" s="28" customFormat="1" ht="24.75" hidden="1" customHeight="1" x14ac:dyDescent="0.2">
      <c r="A2670" s="37" t="s">
        <v>151</v>
      </c>
      <c r="B2670" s="49">
        <v>793</v>
      </c>
      <c r="C2670" s="15" t="s">
        <v>155</v>
      </c>
      <c r="D2670" s="15" t="s">
        <v>66</v>
      </c>
      <c r="E2670" s="15" t="s">
        <v>216</v>
      </c>
      <c r="F2670" s="39"/>
      <c r="G2670" s="70">
        <f t="shared" ref="G2670:I2670" si="730">G2671</f>
        <v>0</v>
      </c>
      <c r="H2670" s="70">
        <f t="shared" si="730"/>
        <v>0</v>
      </c>
      <c r="I2670" s="70">
        <f t="shared" si="730"/>
        <v>0</v>
      </c>
      <c r="J2670" s="158"/>
      <c r="K2670" s="287"/>
      <c r="L2670" s="287"/>
      <c r="M2670" s="287"/>
      <c r="N2670" s="287"/>
      <c r="O2670" s="287"/>
      <c r="P2670" s="287"/>
      <c r="Q2670" s="287"/>
      <c r="R2670" s="287"/>
    </row>
    <row r="2671" spans="1:18" ht="25.5" hidden="1" x14ac:dyDescent="0.2">
      <c r="A2671" s="37" t="s">
        <v>151</v>
      </c>
      <c r="B2671" s="49">
        <v>793</v>
      </c>
      <c r="C2671" s="15" t="s">
        <v>155</v>
      </c>
      <c r="D2671" s="15" t="s">
        <v>66</v>
      </c>
      <c r="E2671" s="15" t="s">
        <v>254</v>
      </c>
      <c r="F2671" s="15"/>
      <c r="G2671" s="70">
        <f>G2672+G2674</f>
        <v>0</v>
      </c>
      <c r="H2671" s="70">
        <f>H2672+H2674</f>
        <v>0</v>
      </c>
      <c r="I2671" s="70">
        <f>I2672+I2674</f>
        <v>0</v>
      </c>
      <c r="J2671" s="158"/>
      <c r="K2671" s="69"/>
      <c r="L2671" s="69"/>
      <c r="M2671" s="69"/>
      <c r="N2671" s="69"/>
      <c r="O2671" s="69"/>
      <c r="P2671" s="69"/>
      <c r="Q2671" s="69"/>
      <c r="R2671" s="69"/>
    </row>
    <row r="2672" spans="1:18" hidden="1" x14ac:dyDescent="0.2">
      <c r="A2672" s="16"/>
      <c r="B2672" s="49">
        <v>793</v>
      </c>
      <c r="C2672" s="15" t="s">
        <v>155</v>
      </c>
      <c r="D2672" s="15" t="s">
        <v>66</v>
      </c>
      <c r="E2672" s="15" t="s">
        <v>254</v>
      </c>
      <c r="F2672" s="15"/>
      <c r="G2672" s="70"/>
      <c r="H2672" s="70"/>
      <c r="I2672" s="70"/>
      <c r="J2672" s="158"/>
      <c r="K2672" s="69"/>
      <c r="L2672" s="69"/>
      <c r="M2672" s="69"/>
      <c r="N2672" s="69"/>
      <c r="O2672" s="69"/>
      <c r="P2672" s="69"/>
      <c r="Q2672" s="69"/>
      <c r="R2672" s="69"/>
    </row>
    <row r="2673" spans="1:18" ht="30.75" hidden="1" customHeight="1" x14ac:dyDescent="0.2">
      <c r="A2673" s="16"/>
      <c r="B2673" s="49">
        <v>793</v>
      </c>
      <c r="C2673" s="15" t="s">
        <v>155</v>
      </c>
      <c r="D2673" s="15" t="s">
        <v>66</v>
      </c>
      <c r="E2673" s="15" t="s">
        <v>254</v>
      </c>
      <c r="F2673" s="15"/>
      <c r="G2673" s="70"/>
      <c r="H2673" s="70"/>
      <c r="I2673" s="70"/>
      <c r="J2673" s="158"/>
      <c r="K2673" s="69"/>
      <c r="L2673" s="69"/>
      <c r="M2673" s="69"/>
      <c r="N2673" s="69"/>
      <c r="O2673" s="69"/>
      <c r="P2673" s="69"/>
      <c r="Q2673" s="69"/>
      <c r="R2673" s="69"/>
    </row>
    <row r="2674" spans="1:18" ht="18" hidden="1" customHeight="1" x14ac:dyDescent="0.2">
      <c r="A2674" s="16" t="s">
        <v>140</v>
      </c>
      <c r="B2674" s="49">
        <v>793</v>
      </c>
      <c r="C2674" s="15" t="s">
        <v>155</v>
      </c>
      <c r="D2674" s="15" t="s">
        <v>66</v>
      </c>
      <c r="E2674" s="15" t="s">
        <v>254</v>
      </c>
      <c r="F2674" s="15" t="s">
        <v>141</v>
      </c>
      <c r="G2674" s="70">
        <f>G2675</f>
        <v>0</v>
      </c>
      <c r="H2674" s="70">
        <f>H2675</f>
        <v>0</v>
      </c>
      <c r="I2674" s="70">
        <f>I2675</f>
        <v>0</v>
      </c>
      <c r="J2674" s="158"/>
      <c r="K2674" s="69"/>
      <c r="L2674" s="69"/>
      <c r="M2674" s="69"/>
      <c r="N2674" s="69"/>
      <c r="O2674" s="69"/>
      <c r="P2674" s="69"/>
      <c r="Q2674" s="69"/>
      <c r="R2674" s="69"/>
    </row>
    <row r="2675" spans="1:18" ht="18" hidden="1" customHeight="1" x14ac:dyDescent="0.2">
      <c r="A2675" s="16" t="s">
        <v>160</v>
      </c>
      <c r="B2675" s="49">
        <v>793</v>
      </c>
      <c r="C2675" s="15" t="s">
        <v>155</v>
      </c>
      <c r="D2675" s="15" t="s">
        <v>66</v>
      </c>
      <c r="E2675" s="15" t="s">
        <v>254</v>
      </c>
      <c r="F2675" s="15" t="s">
        <v>161</v>
      </c>
      <c r="G2675" s="70"/>
      <c r="H2675" s="70"/>
      <c r="I2675" s="70"/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51" hidden="1" x14ac:dyDescent="0.2">
      <c r="A2676" s="16" t="s">
        <v>429</v>
      </c>
      <c r="B2676" s="49">
        <v>793</v>
      </c>
      <c r="C2676" s="15" t="s">
        <v>155</v>
      </c>
      <c r="D2676" s="15" t="s">
        <v>66</v>
      </c>
      <c r="E2676" s="15" t="s">
        <v>271</v>
      </c>
      <c r="F2676" s="15"/>
      <c r="G2676" s="70"/>
      <c r="H2676" s="70">
        <f t="shared" ref="H2676:I2676" si="731">H2677+H2682+H2687+H2690</f>
        <v>20448565.949999999</v>
      </c>
      <c r="I2676" s="70">
        <f t="shared" si="731"/>
        <v>21770600</v>
      </c>
      <c r="J2676" s="158"/>
      <c r="K2676" s="69"/>
      <c r="L2676" s="69"/>
      <c r="M2676" s="69"/>
      <c r="N2676" s="69"/>
      <c r="O2676" s="69"/>
      <c r="P2676" s="69"/>
      <c r="Q2676" s="69"/>
      <c r="R2676" s="69"/>
    </row>
    <row r="2677" spans="1:18" s="46" customFormat="1" ht="17.25" hidden="1" customHeight="1" x14ac:dyDescent="0.2">
      <c r="A2677" s="16" t="s">
        <v>342</v>
      </c>
      <c r="B2677" s="49">
        <v>793</v>
      </c>
      <c r="C2677" s="15" t="s">
        <v>155</v>
      </c>
      <c r="D2677" s="15" t="s">
        <v>66</v>
      </c>
      <c r="E2677" s="15" t="s">
        <v>341</v>
      </c>
      <c r="F2677" s="15"/>
      <c r="G2677" s="70">
        <f t="shared" ref="G2677:I2678" si="732">G2678</f>
        <v>0</v>
      </c>
      <c r="H2677" s="70">
        <f t="shared" si="732"/>
        <v>17498565.949999999</v>
      </c>
      <c r="I2677" s="70">
        <f t="shared" si="732"/>
        <v>18820600</v>
      </c>
      <c r="J2677" s="158"/>
      <c r="K2677" s="58"/>
      <c r="L2677" s="58"/>
      <c r="M2677" s="58"/>
      <c r="N2677" s="58"/>
      <c r="O2677" s="58"/>
      <c r="P2677" s="58"/>
      <c r="Q2677" s="58"/>
      <c r="R2677" s="58"/>
    </row>
    <row r="2678" spans="1:18" s="46" customFormat="1" ht="17.25" hidden="1" customHeight="1" x14ac:dyDescent="0.2">
      <c r="A2678" s="16" t="s">
        <v>297</v>
      </c>
      <c r="B2678" s="49">
        <v>793</v>
      </c>
      <c r="C2678" s="15" t="s">
        <v>155</v>
      </c>
      <c r="D2678" s="15" t="s">
        <v>66</v>
      </c>
      <c r="E2678" s="15" t="s">
        <v>341</v>
      </c>
      <c r="F2678" s="15" t="s">
        <v>34</v>
      </c>
      <c r="G2678" s="70"/>
      <c r="H2678" s="70">
        <f t="shared" si="732"/>
        <v>17498565.949999999</v>
      </c>
      <c r="I2678" s="70">
        <f t="shared" si="732"/>
        <v>18820600</v>
      </c>
      <c r="J2678" s="158"/>
      <c r="K2678" s="58"/>
      <c r="L2678" s="58"/>
      <c r="M2678" s="58"/>
      <c r="N2678" s="58"/>
      <c r="O2678" s="58"/>
      <c r="P2678" s="58"/>
      <c r="Q2678" s="58"/>
      <c r="R2678" s="58"/>
    </row>
    <row r="2679" spans="1:18" s="46" customFormat="1" ht="32.25" customHeight="1" x14ac:dyDescent="0.2">
      <c r="A2679" s="80" t="s">
        <v>35</v>
      </c>
      <c r="B2679" s="81">
        <v>793</v>
      </c>
      <c r="C2679" s="82" t="s">
        <v>155</v>
      </c>
      <c r="D2679" s="82" t="s">
        <v>66</v>
      </c>
      <c r="E2679" s="82" t="s">
        <v>1005</v>
      </c>
      <c r="F2679" s="82" t="s">
        <v>36</v>
      </c>
      <c r="G2679" s="84">
        <f>17805498.13+272871-1000000</f>
        <v>17078369.129999999</v>
      </c>
      <c r="H2679" s="70">
        <f>9200000+9107300-808734.05</f>
        <v>17498565.949999999</v>
      </c>
      <c r="I2679" s="70">
        <f>9350000+9470600</f>
        <v>18820600</v>
      </c>
      <c r="J2679" s="158"/>
      <c r="K2679" s="58"/>
      <c r="L2679" s="58"/>
      <c r="M2679" s="58"/>
      <c r="N2679" s="58"/>
      <c r="O2679" s="58"/>
      <c r="P2679" s="58"/>
      <c r="Q2679" s="58"/>
      <c r="R2679" s="58"/>
    </row>
    <row r="2680" spans="1:18" s="46" customFormat="1" ht="23.25" customHeight="1" x14ac:dyDescent="0.2">
      <c r="A2680" s="16" t="s">
        <v>60</v>
      </c>
      <c r="B2680" s="81">
        <v>793</v>
      </c>
      <c r="C2680" s="82" t="s">
        <v>155</v>
      </c>
      <c r="D2680" s="82" t="s">
        <v>66</v>
      </c>
      <c r="E2680" s="82" t="s">
        <v>1005</v>
      </c>
      <c r="F2680" s="82" t="s">
        <v>61</v>
      </c>
      <c r="G2680" s="84">
        <f>G2681</f>
        <v>7069.69</v>
      </c>
      <c r="H2680" s="70"/>
      <c r="I2680" s="70"/>
      <c r="J2680" s="158"/>
      <c r="K2680" s="58"/>
      <c r="L2680" s="58"/>
      <c r="M2680" s="58"/>
      <c r="N2680" s="58"/>
      <c r="O2680" s="58"/>
      <c r="P2680" s="58"/>
      <c r="Q2680" s="58"/>
      <c r="R2680" s="58"/>
    </row>
    <row r="2681" spans="1:18" s="46" customFormat="1" ht="24.75" customHeight="1" x14ac:dyDescent="0.2">
      <c r="A2681" s="50" t="s">
        <v>129</v>
      </c>
      <c r="B2681" s="81">
        <v>793</v>
      </c>
      <c r="C2681" s="82" t="s">
        <v>155</v>
      </c>
      <c r="D2681" s="82" t="s">
        <v>66</v>
      </c>
      <c r="E2681" s="82" t="s">
        <v>1005</v>
      </c>
      <c r="F2681" s="82" t="s">
        <v>63</v>
      </c>
      <c r="G2681" s="84">
        <v>7069.69</v>
      </c>
      <c r="H2681" s="70"/>
      <c r="I2681" s="70"/>
      <c r="J2681" s="158"/>
      <c r="K2681" s="58"/>
      <c r="L2681" s="58"/>
      <c r="M2681" s="58"/>
      <c r="N2681" s="58"/>
      <c r="O2681" s="58"/>
      <c r="P2681" s="58"/>
      <c r="Q2681" s="58"/>
      <c r="R2681" s="58"/>
    </row>
    <row r="2682" spans="1:18" x14ac:dyDescent="0.2">
      <c r="A2682" s="80" t="s">
        <v>75</v>
      </c>
      <c r="B2682" s="81">
        <v>793</v>
      </c>
      <c r="C2682" s="82" t="s">
        <v>155</v>
      </c>
      <c r="D2682" s="82" t="s">
        <v>66</v>
      </c>
      <c r="E2682" s="82" t="s">
        <v>1046</v>
      </c>
      <c r="F2682" s="82"/>
      <c r="G2682" s="84">
        <f>G2683+G2685</f>
        <v>1945820.1800000002</v>
      </c>
      <c r="H2682" s="70">
        <f>H2683+H2685</f>
        <v>2600000</v>
      </c>
      <c r="I2682" s="70">
        <f>I2683+I2685</f>
        <v>2600000</v>
      </c>
      <c r="J2682" s="158"/>
      <c r="K2682" s="69"/>
      <c r="L2682" s="69"/>
      <c r="M2682" s="69"/>
      <c r="N2682" s="69"/>
      <c r="O2682" s="69"/>
      <c r="P2682" s="69"/>
      <c r="Q2682" s="69"/>
      <c r="R2682" s="69"/>
    </row>
    <row r="2683" spans="1:18" ht="25.5" x14ac:dyDescent="0.2">
      <c r="A2683" s="80" t="s">
        <v>33</v>
      </c>
      <c r="B2683" s="81">
        <v>793</v>
      </c>
      <c r="C2683" s="82" t="s">
        <v>155</v>
      </c>
      <c r="D2683" s="82" t="s">
        <v>66</v>
      </c>
      <c r="E2683" s="82" t="s">
        <v>1046</v>
      </c>
      <c r="F2683" s="82" t="s">
        <v>34</v>
      </c>
      <c r="G2683" s="84">
        <f>G2684</f>
        <v>1945820.1800000002</v>
      </c>
      <c r="H2683" s="70">
        <f>H2684</f>
        <v>2600000</v>
      </c>
      <c r="I2683" s="70">
        <f>I2684</f>
        <v>2600000</v>
      </c>
      <c r="J2683" s="158"/>
      <c r="K2683" s="69"/>
      <c r="L2683" s="69"/>
      <c r="M2683" s="69"/>
      <c r="N2683" s="69"/>
      <c r="O2683" s="69"/>
      <c r="P2683" s="69"/>
      <c r="Q2683" s="69"/>
      <c r="R2683" s="69"/>
    </row>
    <row r="2684" spans="1:18" ht="30.75" customHeight="1" x14ac:dyDescent="0.2">
      <c r="A2684" s="80" t="s">
        <v>35</v>
      </c>
      <c r="B2684" s="81">
        <v>793</v>
      </c>
      <c r="C2684" s="82" t="s">
        <v>155</v>
      </c>
      <c r="D2684" s="82" t="s">
        <v>66</v>
      </c>
      <c r="E2684" s="82" t="s">
        <v>1046</v>
      </c>
      <c r="F2684" s="82" t="s">
        <v>36</v>
      </c>
      <c r="G2684" s="84">
        <f>2556000+45323.18-382632-272871</f>
        <v>1945820.1800000002</v>
      </c>
      <c r="H2684" s="70">
        <v>2600000</v>
      </c>
      <c r="I2684" s="70">
        <v>2600000</v>
      </c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18" hidden="1" customHeight="1" x14ac:dyDescent="0.2">
      <c r="A2685" s="80" t="s">
        <v>140</v>
      </c>
      <c r="B2685" s="81">
        <v>793</v>
      </c>
      <c r="C2685" s="82" t="s">
        <v>155</v>
      </c>
      <c r="D2685" s="82" t="s">
        <v>66</v>
      </c>
      <c r="E2685" s="82" t="s">
        <v>94</v>
      </c>
      <c r="F2685" s="82" t="s">
        <v>141</v>
      </c>
      <c r="G2685" s="84">
        <f>G2686</f>
        <v>0</v>
      </c>
      <c r="H2685" s="70">
        <f>H2686</f>
        <v>0</v>
      </c>
      <c r="I2685" s="70">
        <f>I2686</f>
        <v>0</v>
      </c>
      <c r="J2685" s="158"/>
      <c r="K2685" s="69"/>
      <c r="L2685" s="69"/>
      <c r="M2685" s="69"/>
      <c r="N2685" s="69"/>
      <c r="O2685" s="69"/>
      <c r="P2685" s="69"/>
      <c r="Q2685" s="69"/>
      <c r="R2685" s="69"/>
    </row>
    <row r="2686" spans="1:18" ht="18" hidden="1" customHeight="1" x14ac:dyDescent="0.2">
      <c r="A2686" s="80" t="s">
        <v>160</v>
      </c>
      <c r="B2686" s="81">
        <v>793</v>
      </c>
      <c r="C2686" s="82" t="s">
        <v>155</v>
      </c>
      <c r="D2686" s="82" t="s">
        <v>66</v>
      </c>
      <c r="E2686" s="82" t="s">
        <v>94</v>
      </c>
      <c r="F2686" s="82" t="s">
        <v>161</v>
      </c>
      <c r="G2686" s="84"/>
      <c r="H2686" s="70"/>
      <c r="I2686" s="70"/>
      <c r="J2686" s="158"/>
      <c r="K2686" s="69"/>
      <c r="L2686" s="69"/>
      <c r="M2686" s="69"/>
      <c r="N2686" s="69"/>
      <c r="O2686" s="69"/>
      <c r="P2686" s="69"/>
      <c r="Q2686" s="69"/>
      <c r="R2686" s="69"/>
    </row>
    <row r="2687" spans="1:18" ht="26.25" customHeight="1" x14ac:dyDescent="0.2">
      <c r="A2687" s="80" t="s">
        <v>73</v>
      </c>
      <c r="B2687" s="81">
        <v>793</v>
      </c>
      <c r="C2687" s="82" t="s">
        <v>155</v>
      </c>
      <c r="D2687" s="82" t="s">
        <v>66</v>
      </c>
      <c r="E2687" s="82" t="s">
        <v>1047</v>
      </c>
      <c r="F2687" s="82"/>
      <c r="G2687" s="84">
        <f t="shared" ref="G2687:I2688" si="733">G2688</f>
        <v>50000</v>
      </c>
      <c r="H2687" s="70">
        <f t="shared" si="733"/>
        <v>50000</v>
      </c>
      <c r="I2687" s="70">
        <f t="shared" si="733"/>
        <v>50000</v>
      </c>
      <c r="J2687" s="158"/>
      <c r="K2687" s="69"/>
      <c r="L2687" s="69"/>
      <c r="M2687" s="69"/>
      <c r="N2687" s="69"/>
      <c r="O2687" s="69"/>
      <c r="P2687" s="69"/>
      <c r="Q2687" s="69"/>
      <c r="R2687" s="69"/>
    </row>
    <row r="2688" spans="1:18" ht="26.25" customHeight="1" x14ac:dyDescent="0.2">
      <c r="A2688" s="80" t="s">
        <v>33</v>
      </c>
      <c r="B2688" s="81">
        <v>793</v>
      </c>
      <c r="C2688" s="82" t="s">
        <v>155</v>
      </c>
      <c r="D2688" s="82" t="s">
        <v>66</v>
      </c>
      <c r="E2688" s="82" t="s">
        <v>1047</v>
      </c>
      <c r="F2688" s="82" t="s">
        <v>34</v>
      </c>
      <c r="G2688" s="84">
        <f t="shared" si="733"/>
        <v>50000</v>
      </c>
      <c r="H2688" s="70">
        <f t="shared" si="733"/>
        <v>50000</v>
      </c>
      <c r="I2688" s="70">
        <f t="shared" si="733"/>
        <v>50000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20" ht="25.5" x14ac:dyDescent="0.2">
      <c r="A2689" s="80" t="s">
        <v>35</v>
      </c>
      <c r="B2689" s="81">
        <v>793</v>
      </c>
      <c r="C2689" s="82" t="s">
        <v>155</v>
      </c>
      <c r="D2689" s="82" t="s">
        <v>66</v>
      </c>
      <c r="E2689" s="82" t="s">
        <v>1047</v>
      </c>
      <c r="F2689" s="82" t="s">
        <v>36</v>
      </c>
      <c r="G2689" s="84">
        <v>50000</v>
      </c>
      <c r="H2689" s="70">
        <v>50000</v>
      </c>
      <c r="I2689" s="70">
        <v>50000</v>
      </c>
      <c r="J2689" s="158"/>
      <c r="K2689" s="69"/>
      <c r="L2689" s="69"/>
      <c r="M2689" s="69"/>
      <c r="N2689" s="69"/>
      <c r="O2689" s="69"/>
      <c r="P2689" s="69"/>
      <c r="Q2689" s="69"/>
      <c r="R2689" s="69"/>
    </row>
    <row r="2690" spans="1:20" ht="30.75" customHeight="1" x14ac:dyDescent="0.2">
      <c r="A2690" s="80" t="s">
        <v>616</v>
      </c>
      <c r="B2690" s="81">
        <v>793</v>
      </c>
      <c r="C2690" s="82" t="s">
        <v>155</v>
      </c>
      <c r="D2690" s="82" t="s">
        <v>66</v>
      </c>
      <c r="E2690" s="82" t="s">
        <v>1048</v>
      </c>
      <c r="F2690" s="82"/>
      <c r="G2690" s="84">
        <f t="shared" ref="G2690:I2694" si="734">G2691</f>
        <v>300000</v>
      </c>
      <c r="H2690" s="70">
        <f t="shared" si="734"/>
        <v>300000</v>
      </c>
      <c r="I2690" s="70">
        <f t="shared" si="734"/>
        <v>300000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20" ht="30.75" customHeight="1" x14ac:dyDescent="0.2">
      <c r="A2691" s="80" t="s">
        <v>33</v>
      </c>
      <c r="B2691" s="81">
        <v>793</v>
      </c>
      <c r="C2691" s="82" t="s">
        <v>155</v>
      </c>
      <c r="D2691" s="82" t="s">
        <v>66</v>
      </c>
      <c r="E2691" s="82" t="s">
        <v>1048</v>
      </c>
      <c r="F2691" s="82" t="s">
        <v>34</v>
      </c>
      <c r="G2691" s="84">
        <f t="shared" si="734"/>
        <v>300000</v>
      </c>
      <c r="H2691" s="70">
        <f t="shared" si="734"/>
        <v>300000</v>
      </c>
      <c r="I2691" s="70">
        <f t="shared" si="734"/>
        <v>300000</v>
      </c>
      <c r="J2691" s="158"/>
      <c r="K2691" s="69"/>
      <c r="L2691" s="69"/>
      <c r="M2691" s="69"/>
      <c r="N2691" s="69"/>
      <c r="O2691" s="69"/>
      <c r="P2691" s="69"/>
      <c r="Q2691" s="69"/>
      <c r="R2691" s="69"/>
    </row>
    <row r="2692" spans="1:20" ht="30.75" customHeight="1" x14ac:dyDescent="0.2">
      <c r="A2692" s="80" t="s">
        <v>35</v>
      </c>
      <c r="B2692" s="81">
        <v>793</v>
      </c>
      <c r="C2692" s="82" t="s">
        <v>155</v>
      </c>
      <c r="D2692" s="82" t="s">
        <v>66</v>
      </c>
      <c r="E2692" s="82" t="s">
        <v>1048</v>
      </c>
      <c r="F2692" s="82" t="s">
        <v>36</v>
      </c>
      <c r="G2692" s="84">
        <v>300000</v>
      </c>
      <c r="H2692" s="70">
        <v>300000</v>
      </c>
      <c r="I2692" s="70">
        <v>300000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20" ht="54.75" hidden="1" customHeight="1" x14ac:dyDescent="0.2">
      <c r="A2693" s="80" t="s">
        <v>1290</v>
      </c>
      <c r="B2693" s="81">
        <v>793</v>
      </c>
      <c r="C2693" s="82" t="s">
        <v>155</v>
      </c>
      <c r="D2693" s="82" t="s">
        <v>66</v>
      </c>
      <c r="E2693" s="82" t="s">
        <v>1251</v>
      </c>
      <c r="F2693" s="82"/>
      <c r="G2693" s="84">
        <f t="shared" si="734"/>
        <v>0</v>
      </c>
      <c r="H2693" s="70">
        <f t="shared" si="734"/>
        <v>0</v>
      </c>
      <c r="I2693" s="70">
        <f t="shared" si="734"/>
        <v>0</v>
      </c>
      <c r="J2693" s="158"/>
      <c r="K2693" s="69"/>
      <c r="L2693" s="69"/>
      <c r="M2693" s="69"/>
      <c r="N2693" s="69"/>
      <c r="O2693" s="69"/>
      <c r="P2693" s="69"/>
      <c r="Q2693" s="69"/>
      <c r="R2693" s="69"/>
    </row>
    <row r="2694" spans="1:20" ht="29.25" hidden="1" customHeight="1" x14ac:dyDescent="0.2">
      <c r="A2694" s="80" t="s">
        <v>297</v>
      </c>
      <c r="B2694" s="81">
        <v>793</v>
      </c>
      <c r="C2694" s="82" t="s">
        <v>155</v>
      </c>
      <c r="D2694" s="82" t="s">
        <v>66</v>
      </c>
      <c r="E2694" s="82" t="s">
        <v>1251</v>
      </c>
      <c r="F2694" s="82" t="s">
        <v>34</v>
      </c>
      <c r="G2694" s="84">
        <f t="shared" si="734"/>
        <v>0</v>
      </c>
      <c r="H2694" s="70">
        <f t="shared" si="734"/>
        <v>0</v>
      </c>
      <c r="I2694" s="70">
        <f t="shared" si="734"/>
        <v>0</v>
      </c>
      <c r="J2694" s="158"/>
      <c r="K2694" s="69"/>
      <c r="L2694" s="69"/>
      <c r="M2694" s="69"/>
      <c r="N2694" s="69"/>
      <c r="O2694" s="69"/>
      <c r="P2694" s="69"/>
      <c r="Q2694" s="69"/>
      <c r="R2694" s="69"/>
    </row>
    <row r="2695" spans="1:20" ht="30.75" hidden="1" customHeight="1" x14ac:dyDescent="0.2">
      <c r="A2695" s="80" t="s">
        <v>35</v>
      </c>
      <c r="B2695" s="81">
        <v>793</v>
      </c>
      <c r="C2695" s="82" t="s">
        <v>155</v>
      </c>
      <c r="D2695" s="82" t="s">
        <v>66</v>
      </c>
      <c r="E2695" s="82" t="s">
        <v>1251</v>
      </c>
      <c r="F2695" s="82" t="s">
        <v>36</v>
      </c>
      <c r="G2695" s="84"/>
      <c r="H2695" s="70"/>
      <c r="I2695" s="70"/>
      <c r="J2695" s="158"/>
      <c r="K2695" s="69"/>
      <c r="L2695" s="69"/>
      <c r="M2695" s="69"/>
      <c r="N2695" s="69"/>
      <c r="O2695" s="69"/>
      <c r="P2695" s="69"/>
      <c r="Q2695" s="69"/>
      <c r="R2695" s="69"/>
    </row>
    <row r="2696" spans="1:20" ht="70.5" hidden="1" customHeight="1" x14ac:dyDescent="0.2">
      <c r="A2696" s="80"/>
      <c r="B2696" s="81"/>
      <c r="C2696" s="82"/>
      <c r="D2696" s="82"/>
      <c r="E2696" s="82"/>
      <c r="F2696" s="82"/>
      <c r="G2696" s="84"/>
      <c r="H2696" s="148"/>
      <c r="I2696" s="148"/>
      <c r="J2696" s="158"/>
      <c r="K2696" s="69"/>
      <c r="L2696" s="69"/>
      <c r="M2696" s="69"/>
      <c r="N2696" s="69"/>
      <c r="O2696" s="69"/>
      <c r="P2696" s="69"/>
      <c r="Q2696" s="69"/>
      <c r="R2696" s="69"/>
    </row>
    <row r="2697" spans="1:20" ht="30.75" hidden="1" customHeight="1" x14ac:dyDescent="0.2">
      <c r="A2697" s="80"/>
      <c r="B2697" s="81"/>
      <c r="C2697" s="82"/>
      <c r="D2697" s="82"/>
      <c r="E2697" s="82"/>
      <c r="F2697" s="82"/>
      <c r="G2697" s="84"/>
      <c r="H2697" s="148"/>
      <c r="I2697" s="148"/>
      <c r="J2697" s="158"/>
      <c r="K2697" s="69"/>
      <c r="L2697" s="69"/>
      <c r="M2697" s="69"/>
      <c r="N2697" s="69"/>
      <c r="O2697" s="69"/>
      <c r="P2697" s="69"/>
      <c r="Q2697" s="69"/>
      <c r="R2697" s="69"/>
    </row>
    <row r="2698" spans="1:20" ht="30.75" hidden="1" customHeight="1" x14ac:dyDescent="0.2">
      <c r="A2698" s="80"/>
      <c r="B2698" s="81"/>
      <c r="C2698" s="82"/>
      <c r="D2698" s="82"/>
      <c r="E2698" s="82"/>
      <c r="F2698" s="82"/>
      <c r="G2698" s="84"/>
      <c r="H2698" s="148"/>
      <c r="I2698" s="148"/>
      <c r="J2698" s="158"/>
      <c r="K2698" s="69"/>
      <c r="L2698" s="69"/>
      <c r="M2698" s="69"/>
      <c r="N2698" s="69"/>
      <c r="O2698" s="69"/>
      <c r="P2698" s="69"/>
      <c r="Q2698" s="69"/>
      <c r="R2698" s="69"/>
    </row>
    <row r="2699" spans="1:20" s="18" customFormat="1" ht="56.25" hidden="1" customHeight="1" x14ac:dyDescent="0.2">
      <c r="A2699" s="80" t="s">
        <v>1361</v>
      </c>
      <c r="B2699" s="81">
        <v>793</v>
      </c>
      <c r="C2699" s="82" t="s">
        <v>155</v>
      </c>
      <c r="D2699" s="82" t="s">
        <v>66</v>
      </c>
      <c r="E2699" s="82" t="s">
        <v>1360</v>
      </c>
      <c r="F2699" s="82"/>
      <c r="G2699" s="84">
        <f>G2700</f>
        <v>0</v>
      </c>
      <c r="H2699" s="70">
        <f t="shared" ref="H2699:I2699" si="735">H2700</f>
        <v>0</v>
      </c>
      <c r="I2699" s="70">
        <f t="shared" si="735"/>
        <v>0</v>
      </c>
      <c r="J2699" s="158"/>
      <c r="K2699" s="165"/>
      <c r="L2699" s="165"/>
      <c r="M2699" s="165"/>
      <c r="N2699" s="165"/>
      <c r="O2699" s="165"/>
      <c r="P2699" s="165"/>
      <c r="Q2699" s="165"/>
      <c r="R2699" s="165"/>
    </row>
    <row r="2700" spans="1:20" ht="30.75" hidden="1" customHeight="1" x14ac:dyDescent="0.2">
      <c r="A2700" s="80" t="s">
        <v>91</v>
      </c>
      <c r="B2700" s="81">
        <v>793</v>
      </c>
      <c r="C2700" s="82" t="s">
        <v>155</v>
      </c>
      <c r="D2700" s="82" t="s">
        <v>66</v>
      </c>
      <c r="E2700" s="82" t="s">
        <v>1360</v>
      </c>
      <c r="F2700" s="82" t="s">
        <v>316</v>
      </c>
      <c r="G2700" s="84">
        <f t="shared" ref="G2700:I2700" si="736">G2701</f>
        <v>0</v>
      </c>
      <c r="H2700" s="70">
        <f t="shared" si="736"/>
        <v>0</v>
      </c>
      <c r="I2700" s="70">
        <f t="shared" si="736"/>
        <v>0</v>
      </c>
      <c r="J2700" s="158"/>
      <c r="K2700" s="69"/>
      <c r="L2700" s="69"/>
      <c r="M2700" s="69"/>
      <c r="N2700" s="69"/>
      <c r="O2700" s="69"/>
      <c r="P2700" s="69"/>
      <c r="Q2700" s="69"/>
      <c r="R2700" s="69"/>
    </row>
    <row r="2701" spans="1:20" s="18" customFormat="1" ht="34.5" hidden="1" customHeight="1" x14ac:dyDescent="0.2">
      <c r="A2701" s="80" t="s">
        <v>317</v>
      </c>
      <c r="B2701" s="81">
        <v>793</v>
      </c>
      <c r="C2701" s="82" t="s">
        <v>155</v>
      </c>
      <c r="D2701" s="82" t="s">
        <v>66</v>
      </c>
      <c r="E2701" s="82" t="s">
        <v>1360</v>
      </c>
      <c r="F2701" s="82" t="s">
        <v>318</v>
      </c>
      <c r="G2701" s="84"/>
      <c r="H2701" s="70">
        <v>0</v>
      </c>
      <c r="I2701" s="70">
        <v>0</v>
      </c>
      <c r="J2701" s="158"/>
      <c r="K2701" s="165"/>
      <c r="L2701" s="165"/>
      <c r="M2701" s="165"/>
      <c r="N2701" s="165"/>
      <c r="O2701" s="165"/>
      <c r="P2701" s="165"/>
      <c r="Q2701" s="165"/>
      <c r="R2701" s="165"/>
    </row>
    <row r="2702" spans="1:20" ht="39" hidden="1" customHeight="1" x14ac:dyDescent="0.2">
      <c r="A2702" s="80" t="s">
        <v>1140</v>
      </c>
      <c r="B2702" s="133">
        <v>793</v>
      </c>
      <c r="C2702" s="82" t="s">
        <v>155</v>
      </c>
      <c r="D2702" s="82" t="s">
        <v>66</v>
      </c>
      <c r="E2702" s="82" t="s">
        <v>1143</v>
      </c>
      <c r="F2702" s="82"/>
      <c r="G2702" s="84">
        <f>G2703+G2705</f>
        <v>0</v>
      </c>
      <c r="H2702" s="70">
        <f t="shared" ref="H2702:I2702" si="737">H2703+H2705</f>
        <v>0</v>
      </c>
      <c r="I2702" s="70">
        <f t="shared" si="737"/>
        <v>0</v>
      </c>
      <c r="J2702" s="2"/>
      <c r="K2702" s="1"/>
      <c r="L2702" s="1"/>
      <c r="M2702" s="1"/>
      <c r="N2702" s="1"/>
      <c r="O2702" s="1"/>
      <c r="P2702" s="2"/>
      <c r="Q2702" s="2"/>
      <c r="R2702" s="2"/>
      <c r="S2702" s="2"/>
      <c r="T2702" s="2"/>
    </row>
    <row r="2703" spans="1:20" ht="29.25" hidden="1" customHeight="1" x14ac:dyDescent="0.2">
      <c r="A2703" s="80" t="s">
        <v>297</v>
      </c>
      <c r="B2703" s="82" t="s">
        <v>89</v>
      </c>
      <c r="C2703" s="82" t="s">
        <v>155</v>
      </c>
      <c r="D2703" s="82" t="s">
        <v>66</v>
      </c>
      <c r="E2703" s="82" t="s">
        <v>193</v>
      </c>
      <c r="F2703" s="82" t="s">
        <v>34</v>
      </c>
      <c r="G2703" s="84">
        <f>G2704</f>
        <v>0</v>
      </c>
      <c r="H2703" s="70"/>
      <c r="I2703" s="70"/>
      <c r="J2703" s="2"/>
      <c r="K2703" s="1"/>
      <c r="L2703" s="1"/>
      <c r="M2703" s="1"/>
      <c r="N2703" s="1"/>
      <c r="O2703" s="1"/>
      <c r="P2703" s="2"/>
      <c r="Q2703" s="2"/>
      <c r="R2703" s="2"/>
      <c r="S2703" s="2"/>
      <c r="T2703" s="2"/>
    </row>
    <row r="2704" spans="1:20" ht="36.75" hidden="1" customHeight="1" x14ac:dyDescent="0.2">
      <c r="A2704" s="80" t="s">
        <v>35</v>
      </c>
      <c r="B2704" s="82" t="s">
        <v>89</v>
      </c>
      <c r="C2704" s="82" t="s">
        <v>155</v>
      </c>
      <c r="D2704" s="82" t="s">
        <v>66</v>
      </c>
      <c r="E2704" s="82" t="s">
        <v>193</v>
      </c>
      <c r="F2704" s="82" t="s">
        <v>36</v>
      </c>
      <c r="G2704" s="84">
        <f>'прил 4'!G3793</f>
        <v>0</v>
      </c>
      <c r="H2704" s="70"/>
      <c r="I2704" s="70"/>
      <c r="J2704" s="2"/>
      <c r="K2704" s="1"/>
      <c r="L2704" s="1"/>
      <c r="M2704" s="1"/>
      <c r="N2704" s="1"/>
      <c r="O2704" s="1"/>
      <c r="P2704" s="2"/>
      <c r="Q2704" s="2"/>
      <c r="R2704" s="2"/>
      <c r="S2704" s="2"/>
      <c r="T2704" s="2"/>
    </row>
    <row r="2705" spans="1:20" ht="25.5" hidden="1" x14ac:dyDescent="0.2">
      <c r="A2705" s="80" t="s">
        <v>297</v>
      </c>
      <c r="B2705" s="133">
        <v>793</v>
      </c>
      <c r="C2705" s="82" t="s">
        <v>155</v>
      </c>
      <c r="D2705" s="82" t="s">
        <v>66</v>
      </c>
      <c r="E2705" s="82" t="s">
        <v>1143</v>
      </c>
      <c r="F2705" s="82" t="s">
        <v>34</v>
      </c>
      <c r="G2705" s="84">
        <f t="shared" ref="G2705:I2705" si="738">G2706</f>
        <v>0</v>
      </c>
      <c r="H2705" s="70">
        <f t="shared" si="738"/>
        <v>0</v>
      </c>
      <c r="I2705" s="70">
        <f t="shared" si="738"/>
        <v>0</v>
      </c>
      <c r="J2705" s="2"/>
      <c r="K2705" s="1"/>
      <c r="L2705" s="1"/>
      <c r="M2705" s="1"/>
      <c r="N2705" s="1"/>
      <c r="O2705" s="1"/>
      <c r="P2705" s="2"/>
      <c r="Q2705" s="2"/>
      <c r="R2705" s="2"/>
      <c r="S2705" s="2"/>
      <c r="T2705" s="2"/>
    </row>
    <row r="2706" spans="1:20" ht="27.75" hidden="1" customHeight="1" x14ac:dyDescent="0.2">
      <c r="A2706" s="80" t="s">
        <v>35</v>
      </c>
      <c r="B2706" s="133">
        <v>793</v>
      </c>
      <c r="C2706" s="82" t="s">
        <v>155</v>
      </c>
      <c r="D2706" s="82" t="s">
        <v>66</v>
      </c>
      <c r="E2706" s="82" t="s">
        <v>1143</v>
      </c>
      <c r="F2706" s="82" t="s">
        <v>36</v>
      </c>
      <c r="G2706" s="84"/>
      <c r="H2706" s="70"/>
      <c r="I2706" s="70"/>
      <c r="J2706" s="2"/>
      <c r="K2706" s="1"/>
      <c r="L2706" s="1"/>
      <c r="M2706" s="1"/>
      <c r="N2706" s="1"/>
      <c r="O2706" s="1"/>
      <c r="P2706" s="2"/>
      <c r="Q2706" s="2"/>
      <c r="R2706" s="2"/>
      <c r="S2706" s="2"/>
      <c r="T2706" s="2"/>
    </row>
    <row r="2707" spans="1:20" s="18" customFormat="1" ht="25.5" x14ac:dyDescent="0.2">
      <c r="A2707" s="16" t="s">
        <v>1566</v>
      </c>
      <c r="B2707" s="81">
        <v>793</v>
      </c>
      <c r="C2707" s="82" t="s">
        <v>155</v>
      </c>
      <c r="D2707" s="82" t="s">
        <v>66</v>
      </c>
      <c r="E2707" s="82" t="s">
        <v>1578</v>
      </c>
      <c r="F2707" s="82"/>
      <c r="G2707" s="84">
        <f>G2708</f>
        <v>94105.2</v>
      </c>
      <c r="H2707" s="84">
        <f t="shared" ref="H2707:I2707" si="739">H2708</f>
        <v>0</v>
      </c>
      <c r="I2707" s="84">
        <f t="shared" si="739"/>
        <v>0</v>
      </c>
      <c r="J2707" s="159"/>
      <c r="K2707" s="180"/>
      <c r="L2707" s="180"/>
      <c r="M2707" s="180"/>
      <c r="N2707" s="180"/>
      <c r="O2707" s="180"/>
      <c r="P2707" s="180"/>
      <c r="Q2707" s="180"/>
      <c r="R2707" s="180"/>
      <c r="S2707" s="165"/>
      <c r="T2707" s="165"/>
    </row>
    <row r="2708" spans="1:20" s="18" customFormat="1" ht="25.5" x14ac:dyDescent="0.2">
      <c r="A2708" s="16" t="s">
        <v>33</v>
      </c>
      <c r="B2708" s="81">
        <v>793</v>
      </c>
      <c r="C2708" s="82" t="s">
        <v>155</v>
      </c>
      <c r="D2708" s="82" t="s">
        <v>66</v>
      </c>
      <c r="E2708" s="82" t="s">
        <v>1578</v>
      </c>
      <c r="F2708" s="82" t="s">
        <v>34</v>
      </c>
      <c r="G2708" s="84">
        <f>G2709</f>
        <v>94105.2</v>
      </c>
      <c r="H2708" s="84">
        <f>H2709</f>
        <v>0</v>
      </c>
      <c r="I2708" s="84">
        <f>I2709</f>
        <v>0</v>
      </c>
      <c r="J2708" s="159"/>
      <c r="K2708" s="180"/>
      <c r="L2708" s="180"/>
      <c r="M2708" s="180"/>
      <c r="N2708" s="180"/>
      <c r="O2708" s="180"/>
      <c r="P2708" s="180"/>
      <c r="Q2708" s="180"/>
      <c r="R2708" s="180"/>
      <c r="S2708" s="165"/>
      <c r="T2708" s="165"/>
    </row>
    <row r="2709" spans="1:20" s="18" customFormat="1" ht="25.5" x14ac:dyDescent="0.2">
      <c r="A2709" s="16" t="s">
        <v>35</v>
      </c>
      <c r="B2709" s="81">
        <v>793</v>
      </c>
      <c r="C2709" s="82" t="s">
        <v>155</v>
      </c>
      <c r="D2709" s="82" t="s">
        <v>66</v>
      </c>
      <c r="E2709" s="82" t="s">
        <v>1578</v>
      </c>
      <c r="F2709" s="15" t="s">
        <v>36</v>
      </c>
      <c r="G2709" s="70">
        <f>69105.2+25000</f>
        <v>94105.2</v>
      </c>
      <c r="H2709" s="84">
        <v>0</v>
      </c>
      <c r="I2709" s="84">
        <v>0</v>
      </c>
      <c r="J2709" s="159"/>
      <c r="K2709" s="180"/>
      <c r="L2709" s="180"/>
      <c r="M2709" s="180"/>
      <c r="N2709" s="180"/>
      <c r="O2709" s="180"/>
      <c r="P2709" s="180"/>
      <c r="Q2709" s="180"/>
      <c r="R2709" s="180"/>
    </row>
    <row r="2710" spans="1:20" s="22" customFormat="1" ht="25.5" x14ac:dyDescent="0.2">
      <c r="A2710" s="80" t="s">
        <v>517</v>
      </c>
      <c r="B2710" s="81">
        <v>793</v>
      </c>
      <c r="C2710" s="82" t="s">
        <v>155</v>
      </c>
      <c r="D2710" s="82" t="s">
        <v>155</v>
      </c>
      <c r="E2710" s="82"/>
      <c r="F2710" s="82"/>
      <c r="G2710" s="84">
        <f>G2711+G2789+G2822</f>
        <v>8673697.6799999997</v>
      </c>
      <c r="H2710" s="70">
        <f t="shared" ref="H2710:I2710" si="740">H2711+H2789+H2822</f>
        <v>101000</v>
      </c>
      <c r="I2710" s="70">
        <f t="shared" si="740"/>
        <v>101000</v>
      </c>
      <c r="J2710" s="296"/>
      <c r="K2710" s="61"/>
      <c r="L2710" s="61"/>
      <c r="M2710" s="61"/>
      <c r="N2710" s="61"/>
      <c r="O2710" s="61"/>
      <c r="P2710" s="61"/>
      <c r="Q2710" s="61"/>
      <c r="R2710" s="61"/>
    </row>
    <row r="2711" spans="1:20" ht="54" customHeight="1" x14ac:dyDescent="0.2">
      <c r="A2711" s="80" t="s">
        <v>1038</v>
      </c>
      <c r="B2711" s="81">
        <v>793</v>
      </c>
      <c r="C2711" s="82" t="s">
        <v>155</v>
      </c>
      <c r="D2711" s="82" t="s">
        <v>155</v>
      </c>
      <c r="E2711" s="82" t="s">
        <v>271</v>
      </c>
      <c r="F2711" s="82"/>
      <c r="G2711" s="84">
        <f>G2738+G2712+G2735+G2732+G2750+G2786+G2783+G2744+G2741+G2724+G2774+G2747</f>
        <v>6031625.5600000005</v>
      </c>
      <c r="H2711" s="70">
        <f t="shared" ref="H2711:I2711" si="741">H2738+H2712+H2735+H2732+H2750</f>
        <v>101000</v>
      </c>
      <c r="I2711" s="70">
        <f t="shared" si="741"/>
        <v>101000</v>
      </c>
      <c r="J2711" s="158"/>
      <c r="K2711" s="69"/>
      <c r="L2711" s="69"/>
      <c r="M2711" s="69"/>
      <c r="N2711" s="69"/>
      <c r="O2711" s="69"/>
      <c r="P2711" s="69"/>
      <c r="Q2711" s="220"/>
      <c r="R2711" s="69"/>
    </row>
    <row r="2712" spans="1:20" ht="67.5" hidden="1" customHeight="1" x14ac:dyDescent="0.2">
      <c r="A2712" s="125" t="s">
        <v>627</v>
      </c>
      <c r="B2712" s="81">
        <v>793</v>
      </c>
      <c r="C2712" s="82" t="s">
        <v>155</v>
      </c>
      <c r="D2712" s="82" t="s">
        <v>155</v>
      </c>
      <c r="E2712" s="82" t="s">
        <v>633</v>
      </c>
      <c r="F2712" s="82"/>
      <c r="G2712" s="84">
        <f>G2713</f>
        <v>0</v>
      </c>
      <c r="H2712" s="8">
        <v>0</v>
      </c>
      <c r="I2712" s="8"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20" ht="21" hidden="1" customHeight="1" x14ac:dyDescent="0.2">
      <c r="A2713" s="80" t="s">
        <v>140</v>
      </c>
      <c r="B2713" s="81">
        <v>793</v>
      </c>
      <c r="C2713" s="82" t="s">
        <v>155</v>
      </c>
      <c r="D2713" s="82" t="s">
        <v>155</v>
      </c>
      <c r="E2713" s="82" t="s">
        <v>633</v>
      </c>
      <c r="F2713" s="82" t="s">
        <v>141</v>
      </c>
      <c r="G2713" s="84">
        <f>G2714</f>
        <v>0</v>
      </c>
      <c r="H2713" s="8">
        <v>0</v>
      </c>
      <c r="I2713" s="8">
        <v>0</v>
      </c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20" ht="20.25" hidden="1" customHeight="1" x14ac:dyDescent="0.2">
      <c r="A2714" s="80" t="s">
        <v>160</v>
      </c>
      <c r="B2714" s="81">
        <v>793</v>
      </c>
      <c r="C2714" s="82" t="s">
        <v>155</v>
      </c>
      <c r="D2714" s="82" t="s">
        <v>155</v>
      </c>
      <c r="E2714" s="82" t="s">
        <v>633</v>
      </c>
      <c r="F2714" s="82" t="s">
        <v>161</v>
      </c>
      <c r="G2714" s="84"/>
      <c r="H2714" s="8"/>
      <c r="I2714" s="8"/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20" ht="25.5" hidden="1" customHeight="1" x14ac:dyDescent="0.2">
      <c r="A2715" s="125" t="s">
        <v>552</v>
      </c>
      <c r="B2715" s="81">
        <v>793</v>
      </c>
      <c r="C2715" s="82" t="s">
        <v>155</v>
      </c>
      <c r="D2715" s="82" t="s">
        <v>155</v>
      </c>
      <c r="E2715" s="82" t="s">
        <v>549</v>
      </c>
      <c r="F2715" s="82"/>
      <c r="G2715" s="84">
        <f>G2716</f>
        <v>0</v>
      </c>
      <c r="H2715" s="8">
        <v>0</v>
      </c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20" ht="39.75" hidden="1" customHeight="1" x14ac:dyDescent="0.2">
      <c r="A2716" s="125" t="s">
        <v>551</v>
      </c>
      <c r="B2716" s="81">
        <v>793</v>
      </c>
      <c r="C2716" s="82" t="s">
        <v>155</v>
      </c>
      <c r="D2716" s="82" t="s">
        <v>155</v>
      </c>
      <c r="E2716" s="82" t="s">
        <v>550</v>
      </c>
      <c r="F2716" s="82"/>
      <c r="G2716" s="84">
        <f>G2717</f>
        <v>0</v>
      </c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20" ht="30.75" hidden="1" customHeight="1" x14ac:dyDescent="0.2">
      <c r="A2717" s="80" t="s">
        <v>91</v>
      </c>
      <c r="B2717" s="81">
        <v>793</v>
      </c>
      <c r="C2717" s="82" t="s">
        <v>155</v>
      </c>
      <c r="D2717" s="82" t="s">
        <v>155</v>
      </c>
      <c r="E2717" s="82" t="s">
        <v>550</v>
      </c>
      <c r="F2717" s="82" t="s">
        <v>316</v>
      </c>
      <c r="G2717" s="84">
        <f>G2718</f>
        <v>0</v>
      </c>
      <c r="H2717" s="8">
        <v>0</v>
      </c>
      <c r="I2717" s="8">
        <v>0</v>
      </c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20" ht="30.75" hidden="1" customHeight="1" x14ac:dyDescent="0.2">
      <c r="A2718" s="80" t="s">
        <v>317</v>
      </c>
      <c r="B2718" s="81">
        <v>793</v>
      </c>
      <c r="C2718" s="82" t="s">
        <v>155</v>
      </c>
      <c r="D2718" s="82" t="s">
        <v>155</v>
      </c>
      <c r="E2718" s="82" t="s">
        <v>550</v>
      </c>
      <c r="F2718" s="82" t="s">
        <v>318</v>
      </c>
      <c r="G2718" s="84"/>
      <c r="H2718" s="8">
        <v>0</v>
      </c>
      <c r="I2718" s="8">
        <v>0</v>
      </c>
      <c r="J2718" s="304"/>
      <c r="K2718" s="69"/>
      <c r="L2718" s="69"/>
      <c r="M2718" s="69"/>
      <c r="N2718" s="69"/>
      <c r="O2718" s="69"/>
      <c r="P2718" s="69"/>
      <c r="Q2718" s="69"/>
      <c r="R2718" s="69"/>
    </row>
    <row r="2719" spans="1:20" ht="55.5" hidden="1" customHeight="1" x14ac:dyDescent="0.2">
      <c r="A2719" s="125" t="s">
        <v>647</v>
      </c>
      <c r="B2719" s="81">
        <v>793</v>
      </c>
      <c r="C2719" s="82" t="s">
        <v>155</v>
      </c>
      <c r="D2719" s="82" t="s">
        <v>155</v>
      </c>
      <c r="E2719" s="82" t="s">
        <v>634</v>
      </c>
      <c r="F2719" s="82"/>
      <c r="G2719" s="84">
        <f>G2720+G2722</f>
        <v>0</v>
      </c>
      <c r="H2719" s="70">
        <f t="shared" ref="H2719:I2719" si="742">H2720+H2722</f>
        <v>0</v>
      </c>
      <c r="I2719" s="70">
        <f t="shared" si="742"/>
        <v>0</v>
      </c>
      <c r="J2719" s="158"/>
      <c r="K2719" s="69"/>
      <c r="L2719" s="69"/>
      <c r="M2719" s="69"/>
      <c r="N2719" s="69"/>
      <c r="O2719" s="69"/>
      <c r="P2719" s="69"/>
      <c r="Q2719" s="69"/>
      <c r="R2719" s="69"/>
    </row>
    <row r="2720" spans="1:20" ht="27" hidden="1" customHeight="1" x14ac:dyDescent="0.2">
      <c r="A2720" s="80" t="s">
        <v>91</v>
      </c>
      <c r="B2720" s="81">
        <v>793</v>
      </c>
      <c r="C2720" s="82" t="s">
        <v>155</v>
      </c>
      <c r="D2720" s="82" t="s">
        <v>155</v>
      </c>
      <c r="E2720" s="82" t="s">
        <v>535</v>
      </c>
      <c r="F2720" s="82" t="s">
        <v>316</v>
      </c>
      <c r="G2720" s="84">
        <f>G2721</f>
        <v>0</v>
      </c>
      <c r="H2720" s="8">
        <f>H2721</f>
        <v>0</v>
      </c>
      <c r="I2720" s="8">
        <v>0</v>
      </c>
      <c r="J2720" s="304"/>
      <c r="K2720" s="69"/>
      <c r="L2720" s="69"/>
      <c r="M2720" s="69"/>
      <c r="N2720" s="69"/>
      <c r="O2720" s="69"/>
      <c r="P2720" s="69"/>
      <c r="Q2720" s="69"/>
      <c r="R2720" s="69"/>
    </row>
    <row r="2721" spans="1:18" ht="18.75" hidden="1" customHeight="1" x14ac:dyDescent="0.2">
      <c r="A2721" s="80" t="s">
        <v>317</v>
      </c>
      <c r="B2721" s="81">
        <v>793</v>
      </c>
      <c r="C2721" s="82" t="s">
        <v>155</v>
      </c>
      <c r="D2721" s="82" t="s">
        <v>155</v>
      </c>
      <c r="E2721" s="82" t="s">
        <v>535</v>
      </c>
      <c r="F2721" s="82" t="s">
        <v>318</v>
      </c>
      <c r="G2721" s="84"/>
      <c r="H2721" s="8"/>
      <c r="I2721" s="8">
        <v>0</v>
      </c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39.75" hidden="1" customHeight="1" x14ac:dyDescent="0.2">
      <c r="A2722" s="80" t="s">
        <v>33</v>
      </c>
      <c r="B2722" s="81">
        <v>793</v>
      </c>
      <c r="C2722" s="82" t="s">
        <v>155</v>
      </c>
      <c r="D2722" s="82" t="s">
        <v>155</v>
      </c>
      <c r="E2722" s="82" t="s">
        <v>635</v>
      </c>
      <c r="F2722" s="82" t="s">
        <v>316</v>
      </c>
      <c r="G2722" s="84">
        <f>G2723</f>
        <v>0</v>
      </c>
      <c r="H2722" s="8"/>
      <c r="I2722" s="8"/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39" hidden="1" customHeight="1" x14ac:dyDescent="0.2">
      <c r="A2723" s="80" t="s">
        <v>35</v>
      </c>
      <c r="B2723" s="81">
        <v>793</v>
      </c>
      <c r="C2723" s="82" t="s">
        <v>155</v>
      </c>
      <c r="D2723" s="82" t="s">
        <v>155</v>
      </c>
      <c r="E2723" s="82" t="s">
        <v>634</v>
      </c>
      <c r="F2723" s="82" t="s">
        <v>318</v>
      </c>
      <c r="G2723" s="84">
        <f>358104.72+400000-758104.72</f>
        <v>0</v>
      </c>
      <c r="H2723" s="8"/>
      <c r="I2723" s="8"/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51" hidden="1" customHeight="1" x14ac:dyDescent="0.2">
      <c r="A2724" s="125" t="s">
        <v>647</v>
      </c>
      <c r="B2724" s="81">
        <v>793</v>
      </c>
      <c r="C2724" s="82" t="s">
        <v>155</v>
      </c>
      <c r="D2724" s="82" t="s">
        <v>155</v>
      </c>
      <c r="E2724" s="82" t="s">
        <v>535</v>
      </c>
      <c r="F2724" s="82"/>
      <c r="G2724" s="84"/>
      <c r="H2724" s="70">
        <f t="shared" ref="H2724:I2724" si="743">H2725+H2727</f>
        <v>0</v>
      </c>
      <c r="I2724" s="70">
        <f t="shared" si="743"/>
        <v>0</v>
      </c>
      <c r="J2724" s="158"/>
      <c r="K2724" s="69"/>
      <c r="L2724" s="69"/>
      <c r="M2724" s="69"/>
      <c r="N2724" s="69"/>
      <c r="O2724" s="69"/>
      <c r="P2724" s="69"/>
      <c r="Q2724" s="69"/>
      <c r="R2724" s="69"/>
    </row>
    <row r="2725" spans="1:18" ht="27" hidden="1" customHeight="1" x14ac:dyDescent="0.2">
      <c r="A2725" s="80" t="s">
        <v>91</v>
      </c>
      <c r="B2725" s="81">
        <v>793</v>
      </c>
      <c r="C2725" s="82" t="s">
        <v>155</v>
      </c>
      <c r="D2725" s="82" t="s">
        <v>155</v>
      </c>
      <c r="E2725" s="82" t="s">
        <v>535</v>
      </c>
      <c r="F2725" s="82" t="s">
        <v>316</v>
      </c>
      <c r="G2725" s="84"/>
      <c r="H2725" s="8">
        <f>H2726</f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18.75" hidden="1" customHeight="1" x14ac:dyDescent="0.2">
      <c r="A2726" s="80" t="s">
        <v>317</v>
      </c>
      <c r="B2726" s="81">
        <v>793</v>
      </c>
      <c r="C2726" s="82" t="s">
        <v>155</v>
      </c>
      <c r="D2726" s="82" t="s">
        <v>155</v>
      </c>
      <c r="E2726" s="82" t="s">
        <v>535</v>
      </c>
      <c r="F2726" s="82" t="s">
        <v>318</v>
      </c>
      <c r="G2726" s="84"/>
      <c r="H2726" s="8"/>
      <c r="I2726" s="8">
        <v>0</v>
      </c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30" hidden="1" customHeight="1" x14ac:dyDescent="0.2">
      <c r="A2727" s="16" t="s">
        <v>33</v>
      </c>
      <c r="B2727" s="49">
        <v>793</v>
      </c>
      <c r="C2727" s="15" t="s">
        <v>155</v>
      </c>
      <c r="D2727" s="15" t="s">
        <v>155</v>
      </c>
      <c r="E2727" s="15" t="s">
        <v>535</v>
      </c>
      <c r="F2727" s="15" t="s">
        <v>316</v>
      </c>
      <c r="G2727" s="70">
        <f>G2728</f>
        <v>0</v>
      </c>
      <c r="H2727" s="8">
        <v>0</v>
      </c>
      <c r="I2727" s="8">
        <v>0</v>
      </c>
      <c r="J2727" s="304"/>
      <c r="K2727" s="69"/>
      <c r="L2727" s="69"/>
      <c r="M2727" s="69"/>
      <c r="N2727" s="69"/>
      <c r="O2727" s="69"/>
      <c r="P2727" s="69"/>
      <c r="Q2727" s="69"/>
      <c r="R2727" s="69"/>
    </row>
    <row r="2728" spans="1:18" ht="30.75" hidden="1" customHeight="1" x14ac:dyDescent="0.2">
      <c r="A2728" s="16" t="s">
        <v>35</v>
      </c>
      <c r="B2728" s="49">
        <v>793</v>
      </c>
      <c r="C2728" s="15" t="s">
        <v>155</v>
      </c>
      <c r="D2728" s="15" t="s">
        <v>155</v>
      </c>
      <c r="E2728" s="15" t="s">
        <v>535</v>
      </c>
      <c r="F2728" s="15" t="s">
        <v>318</v>
      </c>
      <c r="G2728" s="70"/>
      <c r="H2728" s="8"/>
      <c r="I2728" s="8"/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s="3" customFormat="1" ht="33.75" hidden="1" customHeight="1" x14ac:dyDescent="0.2">
      <c r="A2729" s="16" t="s">
        <v>443</v>
      </c>
      <c r="B2729" s="49">
        <v>793</v>
      </c>
      <c r="C2729" s="15" t="s">
        <v>155</v>
      </c>
      <c r="D2729" s="15" t="s">
        <v>155</v>
      </c>
      <c r="E2729" s="15" t="s">
        <v>444</v>
      </c>
      <c r="F2729" s="15"/>
      <c r="G2729" s="70">
        <f>G2730</f>
        <v>0</v>
      </c>
      <c r="H2729" s="8">
        <v>0</v>
      </c>
      <c r="I2729" s="8">
        <v>0</v>
      </c>
      <c r="J2729" s="304"/>
      <c r="K2729" s="62"/>
      <c r="L2729" s="62"/>
      <c r="M2729" s="62"/>
      <c r="N2729" s="62"/>
      <c r="O2729" s="62"/>
      <c r="P2729" s="62"/>
      <c r="Q2729" s="62"/>
      <c r="R2729" s="62"/>
    </row>
    <row r="2730" spans="1:18" s="3" customFormat="1" ht="38.25" hidden="1" customHeight="1" x14ac:dyDescent="0.2">
      <c r="A2730" s="16" t="s">
        <v>33</v>
      </c>
      <c r="B2730" s="49">
        <v>793</v>
      </c>
      <c r="C2730" s="15" t="s">
        <v>155</v>
      </c>
      <c r="D2730" s="15" t="s">
        <v>155</v>
      </c>
      <c r="E2730" s="15" t="s">
        <v>444</v>
      </c>
      <c r="F2730" s="15" t="s">
        <v>34</v>
      </c>
      <c r="G2730" s="70">
        <f>G2731</f>
        <v>0</v>
      </c>
      <c r="H2730" s="8">
        <v>0</v>
      </c>
      <c r="I2730" s="8">
        <v>0</v>
      </c>
      <c r="J2730" s="304"/>
      <c r="K2730" s="62"/>
      <c r="L2730" s="62"/>
      <c r="M2730" s="62"/>
      <c r="N2730" s="62"/>
      <c r="O2730" s="62"/>
      <c r="P2730" s="62"/>
      <c r="Q2730" s="62"/>
      <c r="R2730" s="62"/>
    </row>
    <row r="2731" spans="1:18" s="3" customFormat="1" ht="38.25" hidden="1" customHeight="1" x14ac:dyDescent="0.2">
      <c r="A2731" s="16" t="s">
        <v>35</v>
      </c>
      <c r="B2731" s="49">
        <v>793</v>
      </c>
      <c r="C2731" s="15" t="s">
        <v>155</v>
      </c>
      <c r="D2731" s="15" t="s">
        <v>155</v>
      </c>
      <c r="E2731" s="15" t="s">
        <v>444</v>
      </c>
      <c r="F2731" s="15" t="s">
        <v>36</v>
      </c>
      <c r="G2731" s="70"/>
      <c r="H2731" s="8">
        <v>0</v>
      </c>
      <c r="I2731" s="8">
        <v>0</v>
      </c>
      <c r="J2731" s="304"/>
      <c r="K2731" s="62"/>
      <c r="L2731" s="62"/>
      <c r="M2731" s="62"/>
      <c r="N2731" s="62"/>
      <c r="O2731" s="62"/>
      <c r="P2731" s="62"/>
      <c r="Q2731" s="62"/>
      <c r="R2731" s="62"/>
    </row>
    <row r="2732" spans="1:18" ht="67.5" hidden="1" customHeight="1" x14ac:dyDescent="0.2">
      <c r="A2732" s="37" t="s">
        <v>883</v>
      </c>
      <c r="B2732" s="49">
        <v>793</v>
      </c>
      <c r="C2732" s="15" t="s">
        <v>155</v>
      </c>
      <c r="D2732" s="15" t="s">
        <v>155</v>
      </c>
      <c r="E2732" s="15" t="s">
        <v>535</v>
      </c>
      <c r="F2732" s="15"/>
      <c r="G2732" s="70">
        <f>G2733</f>
        <v>0</v>
      </c>
      <c r="H2732" s="8">
        <v>0</v>
      </c>
      <c r="I2732" s="8">
        <v>0</v>
      </c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44.25" hidden="1" customHeight="1" x14ac:dyDescent="0.2">
      <c r="A2733" s="16" t="s">
        <v>91</v>
      </c>
      <c r="B2733" s="49">
        <v>793</v>
      </c>
      <c r="C2733" s="15" t="s">
        <v>155</v>
      </c>
      <c r="D2733" s="15" t="s">
        <v>155</v>
      </c>
      <c r="E2733" s="15" t="s">
        <v>535</v>
      </c>
      <c r="F2733" s="15" t="s">
        <v>316</v>
      </c>
      <c r="G2733" s="70">
        <f>G2734</f>
        <v>0</v>
      </c>
      <c r="H2733" s="8">
        <v>0</v>
      </c>
      <c r="I2733" s="8"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20.25" hidden="1" customHeight="1" x14ac:dyDescent="0.2">
      <c r="A2734" s="16" t="s">
        <v>317</v>
      </c>
      <c r="B2734" s="49">
        <v>793</v>
      </c>
      <c r="C2734" s="15" t="s">
        <v>155</v>
      </c>
      <c r="D2734" s="15" t="s">
        <v>155</v>
      </c>
      <c r="E2734" s="15" t="s">
        <v>535</v>
      </c>
      <c r="F2734" s="15" t="s">
        <v>318</v>
      </c>
      <c r="G2734" s="306"/>
      <c r="H2734" s="8"/>
      <c r="I2734" s="8"/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70.5" hidden="1" customHeight="1" x14ac:dyDescent="0.2">
      <c r="A2735" s="37" t="s">
        <v>731</v>
      </c>
      <c r="B2735" s="49">
        <v>793</v>
      </c>
      <c r="C2735" s="15" t="s">
        <v>155</v>
      </c>
      <c r="D2735" s="15" t="s">
        <v>155</v>
      </c>
      <c r="E2735" s="15" t="s">
        <v>632</v>
      </c>
      <c r="F2735" s="15"/>
      <c r="G2735" s="70">
        <f>G2736</f>
        <v>0</v>
      </c>
      <c r="H2735" s="8">
        <v>0</v>
      </c>
      <c r="I2735" s="8">
        <v>0</v>
      </c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21" hidden="1" customHeight="1" x14ac:dyDescent="0.2">
      <c r="A2736" s="16" t="s">
        <v>140</v>
      </c>
      <c r="B2736" s="49">
        <v>793</v>
      </c>
      <c r="C2736" s="15" t="s">
        <v>155</v>
      </c>
      <c r="D2736" s="15" t="s">
        <v>155</v>
      </c>
      <c r="E2736" s="15" t="s">
        <v>632</v>
      </c>
      <c r="F2736" s="15" t="s">
        <v>141</v>
      </c>
      <c r="G2736" s="70">
        <f>G2737</f>
        <v>0</v>
      </c>
      <c r="H2736" s="8">
        <v>0</v>
      </c>
      <c r="I2736" s="8">
        <v>0</v>
      </c>
      <c r="J2736" s="304"/>
      <c r="K2736" s="69"/>
      <c r="L2736" s="69"/>
      <c r="M2736" s="69"/>
      <c r="N2736" s="69"/>
      <c r="O2736" s="69"/>
      <c r="P2736" s="69"/>
      <c r="Q2736" s="69"/>
      <c r="R2736" s="69"/>
    </row>
    <row r="2737" spans="1:18" ht="20.25" hidden="1" customHeight="1" x14ac:dyDescent="0.2">
      <c r="A2737" s="16" t="s">
        <v>160</v>
      </c>
      <c r="B2737" s="49">
        <v>793</v>
      </c>
      <c r="C2737" s="15" t="s">
        <v>155</v>
      </c>
      <c r="D2737" s="15" t="s">
        <v>155</v>
      </c>
      <c r="E2737" s="15" t="s">
        <v>632</v>
      </c>
      <c r="F2737" s="15" t="s">
        <v>161</v>
      </c>
      <c r="G2737" s="70"/>
      <c r="H2737" s="8"/>
      <c r="I2737" s="8"/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57" hidden="1" customHeight="1" x14ac:dyDescent="0.2">
      <c r="A2738" s="37" t="s">
        <v>775</v>
      </c>
      <c r="B2738" s="49">
        <v>793</v>
      </c>
      <c r="C2738" s="15" t="s">
        <v>155</v>
      </c>
      <c r="D2738" s="15" t="s">
        <v>155</v>
      </c>
      <c r="E2738" s="15" t="s">
        <v>774</v>
      </c>
      <c r="F2738" s="15"/>
      <c r="G2738" s="70">
        <f>G2739</f>
        <v>0</v>
      </c>
      <c r="H2738" s="70">
        <f t="shared" ref="H2738:I2738" si="744">H2739</f>
        <v>0</v>
      </c>
      <c r="I2738" s="70">
        <f t="shared" si="744"/>
        <v>0</v>
      </c>
      <c r="J2738" s="158"/>
      <c r="K2738" s="69"/>
      <c r="L2738" s="69"/>
      <c r="M2738" s="69"/>
      <c r="N2738" s="69"/>
      <c r="O2738" s="69"/>
      <c r="P2738" s="69"/>
      <c r="Q2738" s="69"/>
      <c r="R2738" s="69"/>
    </row>
    <row r="2739" spans="1:18" ht="27" hidden="1" customHeight="1" x14ac:dyDescent="0.2">
      <c r="A2739" s="16" t="s">
        <v>60</v>
      </c>
      <c r="B2739" s="49">
        <v>793</v>
      </c>
      <c r="C2739" s="15" t="s">
        <v>155</v>
      </c>
      <c r="D2739" s="15" t="s">
        <v>155</v>
      </c>
      <c r="E2739" s="15" t="s">
        <v>774</v>
      </c>
      <c r="F2739" s="15" t="s">
        <v>61</v>
      </c>
      <c r="G2739" s="70">
        <f>G2740</f>
        <v>0</v>
      </c>
      <c r="H2739" s="8">
        <f>H2740</f>
        <v>0</v>
      </c>
      <c r="I2739" s="8">
        <f>I2740</f>
        <v>0</v>
      </c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18.75" hidden="1" customHeight="1" x14ac:dyDescent="0.2">
      <c r="A2740" s="16" t="s">
        <v>162</v>
      </c>
      <c r="B2740" s="49">
        <v>793</v>
      </c>
      <c r="C2740" s="15" t="s">
        <v>155</v>
      </c>
      <c r="D2740" s="15" t="s">
        <v>155</v>
      </c>
      <c r="E2740" s="15" t="s">
        <v>774</v>
      </c>
      <c r="F2740" s="15" t="s">
        <v>163</v>
      </c>
      <c r="G2740" s="70">
        <f>450000-450000</f>
        <v>0</v>
      </c>
      <c r="H2740" s="70">
        <v>0</v>
      </c>
      <c r="I2740" s="70">
        <v>0</v>
      </c>
      <c r="J2740" s="158"/>
      <c r="K2740" s="69"/>
      <c r="L2740" s="69"/>
      <c r="M2740" s="69"/>
      <c r="N2740" s="69"/>
      <c r="O2740" s="69"/>
      <c r="P2740" s="69"/>
      <c r="Q2740" s="69"/>
      <c r="R2740" s="69"/>
    </row>
    <row r="2741" spans="1:18" s="18" customFormat="1" ht="74.25" customHeight="1" x14ac:dyDescent="0.2">
      <c r="A2741" s="16" t="s">
        <v>627</v>
      </c>
      <c r="B2741" s="49">
        <v>793</v>
      </c>
      <c r="C2741" s="15" t="s">
        <v>155</v>
      </c>
      <c r="D2741" s="15" t="s">
        <v>155</v>
      </c>
      <c r="E2741" s="15" t="s">
        <v>633</v>
      </c>
      <c r="F2741" s="15"/>
      <c r="G2741" s="70">
        <f t="shared" ref="G2741:I2742" si="745">G2742</f>
        <v>1305962.3400000001</v>
      </c>
      <c r="H2741" s="70">
        <f t="shared" si="745"/>
        <v>0</v>
      </c>
      <c r="I2741" s="70">
        <f t="shared" si="745"/>
        <v>0</v>
      </c>
      <c r="J2741" s="158"/>
      <c r="K2741" s="165"/>
      <c r="L2741" s="165"/>
      <c r="M2741" s="165"/>
      <c r="N2741" s="165"/>
      <c r="O2741" s="165"/>
      <c r="P2741" s="165"/>
      <c r="Q2741" s="165"/>
      <c r="R2741" s="165"/>
    </row>
    <row r="2742" spans="1:18" ht="35.25" customHeight="1" x14ac:dyDescent="0.2">
      <c r="A2742" s="16" t="s">
        <v>91</v>
      </c>
      <c r="B2742" s="49">
        <v>793</v>
      </c>
      <c r="C2742" s="15" t="s">
        <v>155</v>
      </c>
      <c r="D2742" s="15" t="s">
        <v>155</v>
      </c>
      <c r="E2742" s="15" t="s">
        <v>633</v>
      </c>
      <c r="F2742" s="15" t="s">
        <v>316</v>
      </c>
      <c r="G2742" s="70">
        <f t="shared" si="745"/>
        <v>1305962.3400000001</v>
      </c>
      <c r="H2742" s="70">
        <f t="shared" si="745"/>
        <v>0</v>
      </c>
      <c r="I2742" s="70">
        <f t="shared" si="745"/>
        <v>0</v>
      </c>
      <c r="J2742" s="158"/>
      <c r="K2742" s="69"/>
      <c r="L2742" s="69"/>
      <c r="M2742" s="69"/>
      <c r="N2742" s="69"/>
      <c r="O2742" s="69"/>
      <c r="P2742" s="69"/>
      <c r="Q2742" s="69"/>
      <c r="R2742" s="69"/>
    </row>
    <row r="2743" spans="1:18" s="18" customFormat="1" ht="25.5" customHeight="1" x14ac:dyDescent="0.2">
      <c r="A2743" s="16" t="s">
        <v>317</v>
      </c>
      <c r="B2743" s="49">
        <v>793</v>
      </c>
      <c r="C2743" s="15" t="s">
        <v>155</v>
      </c>
      <c r="D2743" s="15" t="s">
        <v>155</v>
      </c>
      <c r="E2743" s="15" t="s">
        <v>633</v>
      </c>
      <c r="F2743" s="15" t="s">
        <v>318</v>
      </c>
      <c r="G2743" s="84">
        <v>1305962.3400000001</v>
      </c>
      <c r="H2743" s="70"/>
      <c r="I2743" s="70"/>
      <c r="J2743" s="158"/>
      <c r="K2743" s="165"/>
      <c r="L2743" s="165"/>
      <c r="M2743" s="165"/>
      <c r="N2743" s="165"/>
      <c r="O2743" s="165"/>
      <c r="P2743" s="165"/>
      <c r="Q2743" s="165"/>
      <c r="R2743" s="165"/>
    </row>
    <row r="2744" spans="1:18" s="18" customFormat="1" ht="74.25" customHeight="1" x14ac:dyDescent="0.2">
      <c r="A2744" s="16" t="s">
        <v>731</v>
      </c>
      <c r="B2744" s="49">
        <v>793</v>
      </c>
      <c r="C2744" s="15" t="s">
        <v>155</v>
      </c>
      <c r="D2744" s="15" t="s">
        <v>155</v>
      </c>
      <c r="E2744" s="15" t="s">
        <v>632</v>
      </c>
      <c r="F2744" s="15"/>
      <c r="G2744" s="70">
        <f t="shared" ref="G2744:I2748" si="746">G2745</f>
        <v>2024558.56</v>
      </c>
      <c r="H2744" s="70">
        <f t="shared" si="746"/>
        <v>0</v>
      </c>
      <c r="I2744" s="70">
        <f t="shared" si="746"/>
        <v>0</v>
      </c>
      <c r="J2744" s="158"/>
      <c r="K2744" s="165"/>
      <c r="L2744" s="165"/>
      <c r="M2744" s="165"/>
      <c r="N2744" s="165"/>
      <c r="O2744" s="165"/>
      <c r="P2744" s="165"/>
      <c r="Q2744" s="165"/>
      <c r="R2744" s="165"/>
    </row>
    <row r="2745" spans="1:18" ht="35.25" customHeight="1" x14ac:dyDescent="0.2">
      <c r="A2745" s="16" t="s">
        <v>91</v>
      </c>
      <c r="B2745" s="49">
        <v>793</v>
      </c>
      <c r="C2745" s="15" t="s">
        <v>155</v>
      </c>
      <c r="D2745" s="15" t="s">
        <v>155</v>
      </c>
      <c r="E2745" s="15" t="s">
        <v>632</v>
      </c>
      <c r="F2745" s="15" t="s">
        <v>316</v>
      </c>
      <c r="G2745" s="70">
        <f t="shared" si="746"/>
        <v>2024558.56</v>
      </c>
      <c r="H2745" s="70">
        <f t="shared" si="746"/>
        <v>0</v>
      </c>
      <c r="I2745" s="70">
        <f t="shared" si="746"/>
        <v>0</v>
      </c>
      <c r="J2745" s="158"/>
      <c r="K2745" s="69"/>
      <c r="L2745" s="69"/>
      <c r="M2745" s="69"/>
      <c r="N2745" s="69"/>
      <c r="O2745" s="69"/>
      <c r="P2745" s="69"/>
      <c r="Q2745" s="69"/>
      <c r="R2745" s="69"/>
    </row>
    <row r="2746" spans="1:18" s="18" customFormat="1" ht="25.5" customHeight="1" x14ac:dyDescent="0.2">
      <c r="A2746" s="16" t="s">
        <v>317</v>
      </c>
      <c r="B2746" s="49">
        <v>793</v>
      </c>
      <c r="C2746" s="15" t="s">
        <v>155</v>
      </c>
      <c r="D2746" s="15" t="s">
        <v>155</v>
      </c>
      <c r="E2746" s="15" t="s">
        <v>632</v>
      </c>
      <c r="F2746" s="15" t="s">
        <v>318</v>
      </c>
      <c r="G2746" s="70">
        <v>2024558.56</v>
      </c>
      <c r="H2746" s="70"/>
      <c r="I2746" s="70"/>
      <c r="J2746" s="158"/>
      <c r="K2746" s="165"/>
      <c r="L2746" s="165"/>
      <c r="M2746" s="165"/>
      <c r="N2746" s="165"/>
      <c r="O2746" s="165"/>
      <c r="P2746" s="165"/>
      <c r="Q2746" s="165"/>
      <c r="R2746" s="165"/>
    </row>
    <row r="2747" spans="1:18" s="18" customFormat="1" ht="68.25" customHeight="1" x14ac:dyDescent="0.2">
      <c r="A2747" s="16" t="s">
        <v>1570</v>
      </c>
      <c r="B2747" s="49">
        <v>793</v>
      </c>
      <c r="C2747" s="15" t="s">
        <v>155</v>
      </c>
      <c r="D2747" s="15" t="s">
        <v>155</v>
      </c>
      <c r="E2747" s="15" t="s">
        <v>1567</v>
      </c>
      <c r="F2747" s="15"/>
      <c r="G2747" s="70">
        <f t="shared" si="746"/>
        <v>2000000</v>
      </c>
      <c r="H2747" s="70">
        <f t="shared" si="746"/>
        <v>0</v>
      </c>
      <c r="I2747" s="70">
        <f t="shared" si="746"/>
        <v>0</v>
      </c>
      <c r="J2747" s="158"/>
      <c r="K2747" s="165"/>
      <c r="L2747" s="165"/>
      <c r="M2747" s="165"/>
      <c r="N2747" s="165"/>
      <c r="O2747" s="165"/>
      <c r="P2747" s="165"/>
      <c r="Q2747" s="165"/>
      <c r="R2747" s="165"/>
    </row>
    <row r="2748" spans="1:18" ht="35.25" customHeight="1" x14ac:dyDescent="0.2">
      <c r="A2748" s="16" t="s">
        <v>91</v>
      </c>
      <c r="B2748" s="49">
        <v>793</v>
      </c>
      <c r="C2748" s="15" t="s">
        <v>155</v>
      </c>
      <c r="D2748" s="15" t="s">
        <v>155</v>
      </c>
      <c r="E2748" s="15" t="s">
        <v>1567</v>
      </c>
      <c r="F2748" s="15" t="s">
        <v>316</v>
      </c>
      <c r="G2748" s="70">
        <f t="shared" si="746"/>
        <v>2000000</v>
      </c>
      <c r="H2748" s="70">
        <f t="shared" si="746"/>
        <v>0</v>
      </c>
      <c r="I2748" s="70">
        <f t="shared" si="746"/>
        <v>0</v>
      </c>
      <c r="J2748" s="158"/>
      <c r="K2748" s="69"/>
      <c r="L2748" s="69"/>
      <c r="M2748" s="69"/>
      <c r="N2748" s="69"/>
      <c r="O2748" s="69"/>
      <c r="P2748" s="69"/>
      <c r="Q2748" s="69"/>
      <c r="R2748" s="69"/>
    </row>
    <row r="2749" spans="1:18" s="18" customFormat="1" ht="25.5" customHeight="1" x14ac:dyDescent="0.2">
      <c r="A2749" s="16" t="s">
        <v>317</v>
      </c>
      <c r="B2749" s="49">
        <v>793</v>
      </c>
      <c r="C2749" s="15" t="s">
        <v>155</v>
      </c>
      <c r="D2749" s="15" t="s">
        <v>155</v>
      </c>
      <c r="E2749" s="15" t="s">
        <v>1567</v>
      </c>
      <c r="F2749" s="15" t="s">
        <v>318</v>
      </c>
      <c r="G2749" s="84">
        <v>2000000</v>
      </c>
      <c r="H2749" s="70"/>
      <c r="I2749" s="70"/>
      <c r="J2749" s="158"/>
      <c r="K2749" s="165"/>
      <c r="L2749" s="165"/>
      <c r="M2749" s="165"/>
      <c r="N2749" s="165"/>
      <c r="O2749" s="165"/>
      <c r="P2749" s="165"/>
      <c r="Q2749" s="165"/>
      <c r="R2749" s="165"/>
    </row>
    <row r="2750" spans="1:18" ht="45" customHeight="1" x14ac:dyDescent="0.2">
      <c r="A2750" s="37" t="s">
        <v>1052</v>
      </c>
      <c r="B2750" s="49">
        <v>793</v>
      </c>
      <c r="C2750" s="15" t="s">
        <v>155</v>
      </c>
      <c r="D2750" s="15" t="s">
        <v>155</v>
      </c>
      <c r="E2750" s="15" t="s">
        <v>1010</v>
      </c>
      <c r="F2750" s="15"/>
      <c r="G2750" s="70">
        <f>G2751</f>
        <v>101000</v>
      </c>
      <c r="H2750" s="70">
        <f t="shared" ref="H2750:I2750" si="747">H2751</f>
        <v>101000</v>
      </c>
      <c r="I2750" s="70">
        <f t="shared" si="747"/>
        <v>101000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32.450000000000003" customHeight="1" x14ac:dyDescent="0.2">
      <c r="A2751" s="16" t="s">
        <v>33</v>
      </c>
      <c r="B2751" s="49">
        <v>793</v>
      </c>
      <c r="C2751" s="15" t="s">
        <v>155</v>
      </c>
      <c r="D2751" s="15" t="s">
        <v>155</v>
      </c>
      <c r="E2751" s="15" t="s">
        <v>1010</v>
      </c>
      <c r="F2751" s="15" t="s">
        <v>34</v>
      </c>
      <c r="G2751" s="70">
        <f>G2752</f>
        <v>101000</v>
      </c>
      <c r="H2751" s="70">
        <f t="shared" ref="H2751:I2751" si="748">H2752</f>
        <v>101000</v>
      </c>
      <c r="I2751" s="70">
        <f t="shared" si="748"/>
        <v>101000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31.5" customHeight="1" x14ac:dyDescent="0.2">
      <c r="A2752" s="16" t="s">
        <v>35</v>
      </c>
      <c r="B2752" s="49">
        <v>793</v>
      </c>
      <c r="C2752" s="15" t="s">
        <v>155</v>
      </c>
      <c r="D2752" s="15" t="s">
        <v>155</v>
      </c>
      <c r="E2752" s="15" t="s">
        <v>1010</v>
      </c>
      <c r="F2752" s="15" t="s">
        <v>36</v>
      </c>
      <c r="G2752" s="70">
        <v>101000</v>
      </c>
      <c r="H2752" s="70">
        <v>101000</v>
      </c>
      <c r="I2752" s="70">
        <v>101000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54" hidden="1" customHeight="1" x14ac:dyDescent="0.2">
      <c r="A2753" s="16"/>
      <c r="B2753" s="49"/>
      <c r="C2753" s="15"/>
      <c r="D2753" s="15"/>
      <c r="E2753" s="15"/>
      <c r="F2753" s="15"/>
      <c r="G2753" s="70"/>
      <c r="H2753" s="70"/>
      <c r="I2753" s="70"/>
      <c r="J2753" s="158"/>
      <c r="K2753" s="69"/>
      <c r="L2753" s="69"/>
      <c r="M2753" s="69"/>
      <c r="N2753" s="69"/>
      <c r="O2753" s="69"/>
      <c r="P2753" s="69"/>
      <c r="Q2753" s="69"/>
      <c r="R2753" s="69"/>
    </row>
    <row r="2754" spans="1:18" ht="67.5" hidden="1" customHeight="1" x14ac:dyDescent="0.2">
      <c r="A2754" s="37" t="s">
        <v>627</v>
      </c>
      <c r="B2754" s="49">
        <v>793</v>
      </c>
      <c r="C2754" s="15" t="s">
        <v>155</v>
      </c>
      <c r="D2754" s="15" t="s">
        <v>155</v>
      </c>
      <c r="E2754" s="15" t="s">
        <v>633</v>
      </c>
      <c r="F2754" s="15"/>
      <c r="G2754" s="70">
        <f>G2755</f>
        <v>0</v>
      </c>
      <c r="H2754" s="8">
        <v>0</v>
      </c>
      <c r="I2754" s="8">
        <v>0</v>
      </c>
      <c r="J2754" s="304"/>
      <c r="K2754" s="69"/>
      <c r="L2754" s="69"/>
      <c r="M2754" s="69"/>
      <c r="N2754" s="69"/>
      <c r="O2754" s="69"/>
      <c r="P2754" s="69"/>
      <c r="Q2754" s="69"/>
      <c r="R2754" s="69"/>
    </row>
    <row r="2755" spans="1:18" ht="21" hidden="1" customHeight="1" x14ac:dyDescent="0.2">
      <c r="A2755" s="16" t="s">
        <v>140</v>
      </c>
      <c r="B2755" s="49">
        <v>793</v>
      </c>
      <c r="C2755" s="15" t="s">
        <v>155</v>
      </c>
      <c r="D2755" s="15" t="s">
        <v>155</v>
      </c>
      <c r="E2755" s="15" t="s">
        <v>633</v>
      </c>
      <c r="F2755" s="15" t="s">
        <v>141</v>
      </c>
      <c r="G2755" s="70">
        <f>G2756</f>
        <v>0</v>
      </c>
      <c r="H2755" s="8">
        <v>0</v>
      </c>
      <c r="I2755" s="8">
        <v>0</v>
      </c>
      <c r="J2755" s="304"/>
      <c r="K2755" s="69"/>
      <c r="L2755" s="69"/>
      <c r="M2755" s="69"/>
      <c r="N2755" s="69"/>
      <c r="O2755" s="69"/>
      <c r="P2755" s="69"/>
      <c r="Q2755" s="69"/>
      <c r="R2755" s="69"/>
    </row>
    <row r="2756" spans="1:18" ht="20.25" hidden="1" customHeight="1" x14ac:dyDescent="0.2">
      <c r="A2756" s="16" t="s">
        <v>160</v>
      </c>
      <c r="B2756" s="49">
        <v>793</v>
      </c>
      <c r="C2756" s="15" t="s">
        <v>155</v>
      </c>
      <c r="D2756" s="15" t="s">
        <v>155</v>
      </c>
      <c r="E2756" s="15" t="s">
        <v>633</v>
      </c>
      <c r="F2756" s="15" t="s">
        <v>161</v>
      </c>
      <c r="G2756" s="70"/>
      <c r="H2756" s="8"/>
      <c r="I2756" s="8"/>
      <c r="J2756" s="304"/>
      <c r="K2756" s="69"/>
      <c r="L2756" s="69"/>
      <c r="M2756" s="69"/>
      <c r="N2756" s="69"/>
      <c r="O2756" s="69"/>
      <c r="P2756" s="69"/>
      <c r="Q2756" s="69"/>
      <c r="R2756" s="69"/>
    </row>
    <row r="2757" spans="1:18" ht="25.5" hidden="1" customHeight="1" x14ac:dyDescent="0.2">
      <c r="A2757" s="37" t="s">
        <v>552</v>
      </c>
      <c r="B2757" s="49">
        <v>793</v>
      </c>
      <c r="C2757" s="15" t="s">
        <v>155</v>
      </c>
      <c r="D2757" s="15" t="s">
        <v>155</v>
      </c>
      <c r="E2757" s="15" t="s">
        <v>549</v>
      </c>
      <c r="F2757" s="15"/>
      <c r="G2757" s="70">
        <f>G2758</f>
        <v>0</v>
      </c>
      <c r="H2757" s="8">
        <v>0</v>
      </c>
      <c r="I2757" s="8"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39.75" hidden="1" customHeight="1" x14ac:dyDescent="0.2">
      <c r="A2758" s="37" t="s">
        <v>551</v>
      </c>
      <c r="B2758" s="49">
        <v>793</v>
      </c>
      <c r="C2758" s="15" t="s">
        <v>155</v>
      </c>
      <c r="D2758" s="15" t="s">
        <v>155</v>
      </c>
      <c r="E2758" s="15" t="s">
        <v>550</v>
      </c>
      <c r="F2758" s="15"/>
      <c r="G2758" s="70">
        <f>G2759</f>
        <v>0</v>
      </c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30.75" hidden="1" customHeight="1" x14ac:dyDescent="0.2">
      <c r="A2759" s="16" t="s">
        <v>91</v>
      </c>
      <c r="B2759" s="49">
        <v>793</v>
      </c>
      <c r="C2759" s="15" t="s">
        <v>155</v>
      </c>
      <c r="D2759" s="15" t="s">
        <v>155</v>
      </c>
      <c r="E2759" s="15" t="s">
        <v>550</v>
      </c>
      <c r="F2759" s="15" t="s">
        <v>316</v>
      </c>
      <c r="G2759" s="70">
        <f>G2760</f>
        <v>0</v>
      </c>
      <c r="H2759" s="8">
        <v>0</v>
      </c>
      <c r="I2759" s="8">
        <v>0</v>
      </c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30.75" hidden="1" customHeight="1" x14ac:dyDescent="0.2">
      <c r="A2760" s="16" t="s">
        <v>317</v>
      </c>
      <c r="B2760" s="49">
        <v>793</v>
      </c>
      <c r="C2760" s="15" t="s">
        <v>155</v>
      </c>
      <c r="D2760" s="15" t="s">
        <v>155</v>
      </c>
      <c r="E2760" s="15" t="s">
        <v>550</v>
      </c>
      <c r="F2760" s="15" t="s">
        <v>318</v>
      </c>
      <c r="G2760" s="70"/>
      <c r="H2760" s="8">
        <v>0</v>
      </c>
      <c r="I2760" s="8">
        <v>0</v>
      </c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55.5" hidden="1" customHeight="1" x14ac:dyDescent="0.2">
      <c r="A2761" s="37" t="s">
        <v>647</v>
      </c>
      <c r="B2761" s="49">
        <v>793</v>
      </c>
      <c r="C2761" s="15" t="s">
        <v>155</v>
      </c>
      <c r="D2761" s="15" t="s">
        <v>155</v>
      </c>
      <c r="E2761" s="15" t="s">
        <v>634</v>
      </c>
      <c r="F2761" s="15"/>
      <c r="G2761" s="70">
        <f>G2762+G2764</f>
        <v>0</v>
      </c>
      <c r="H2761" s="70">
        <f t="shared" ref="H2761:I2761" si="749">H2762+H2764</f>
        <v>0</v>
      </c>
      <c r="I2761" s="70">
        <f t="shared" si="749"/>
        <v>0</v>
      </c>
      <c r="J2761" s="158"/>
      <c r="K2761" s="69"/>
      <c r="L2761" s="69"/>
      <c r="M2761" s="69"/>
      <c r="N2761" s="69"/>
      <c r="O2761" s="69"/>
      <c r="P2761" s="69"/>
      <c r="Q2761" s="69"/>
      <c r="R2761" s="69"/>
    </row>
    <row r="2762" spans="1:18" ht="27" hidden="1" customHeight="1" x14ac:dyDescent="0.2">
      <c r="A2762" s="16" t="s">
        <v>91</v>
      </c>
      <c r="B2762" s="49">
        <v>793</v>
      </c>
      <c r="C2762" s="15" t="s">
        <v>155</v>
      </c>
      <c r="D2762" s="15" t="s">
        <v>155</v>
      </c>
      <c r="E2762" s="15" t="s">
        <v>535</v>
      </c>
      <c r="F2762" s="15" t="s">
        <v>316</v>
      </c>
      <c r="G2762" s="70">
        <f>G2763</f>
        <v>0</v>
      </c>
      <c r="H2762" s="8">
        <f>H2763</f>
        <v>0</v>
      </c>
      <c r="I2762" s="8">
        <v>0</v>
      </c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18.75" hidden="1" customHeight="1" x14ac:dyDescent="0.2">
      <c r="A2763" s="16" t="s">
        <v>317</v>
      </c>
      <c r="B2763" s="49">
        <v>793</v>
      </c>
      <c r="C2763" s="15" t="s">
        <v>155</v>
      </c>
      <c r="D2763" s="15" t="s">
        <v>155</v>
      </c>
      <c r="E2763" s="15" t="s">
        <v>535</v>
      </c>
      <c r="F2763" s="15" t="s">
        <v>318</v>
      </c>
      <c r="G2763" s="70"/>
      <c r="H2763" s="8"/>
      <c r="I2763" s="8">
        <v>0</v>
      </c>
      <c r="J2763" s="304"/>
      <c r="K2763" s="69"/>
      <c r="L2763" s="69"/>
      <c r="M2763" s="69"/>
      <c r="N2763" s="69"/>
      <c r="O2763" s="69"/>
      <c r="P2763" s="69"/>
      <c r="Q2763" s="69"/>
      <c r="R2763" s="69"/>
    </row>
    <row r="2764" spans="1:18" ht="39.75" hidden="1" customHeight="1" x14ac:dyDescent="0.2">
      <c r="A2764" s="16" t="s">
        <v>33</v>
      </c>
      <c r="B2764" s="49">
        <v>793</v>
      </c>
      <c r="C2764" s="15" t="s">
        <v>155</v>
      </c>
      <c r="D2764" s="15" t="s">
        <v>155</v>
      </c>
      <c r="E2764" s="15" t="s">
        <v>635</v>
      </c>
      <c r="F2764" s="15" t="s">
        <v>316</v>
      </c>
      <c r="G2764" s="70">
        <f>G2765</f>
        <v>0</v>
      </c>
      <c r="H2764" s="8"/>
      <c r="I2764" s="8"/>
      <c r="J2764" s="304"/>
      <c r="K2764" s="69"/>
      <c r="L2764" s="69"/>
      <c r="M2764" s="69"/>
      <c r="N2764" s="69"/>
      <c r="O2764" s="69"/>
      <c r="P2764" s="69"/>
      <c r="Q2764" s="69"/>
      <c r="R2764" s="69"/>
    </row>
    <row r="2765" spans="1:18" ht="39" hidden="1" customHeight="1" x14ac:dyDescent="0.2">
      <c r="A2765" s="16" t="s">
        <v>35</v>
      </c>
      <c r="B2765" s="49">
        <v>793</v>
      </c>
      <c r="C2765" s="15" t="s">
        <v>155</v>
      </c>
      <c r="D2765" s="15" t="s">
        <v>155</v>
      </c>
      <c r="E2765" s="15" t="s">
        <v>634</v>
      </c>
      <c r="F2765" s="15" t="s">
        <v>318</v>
      </c>
      <c r="G2765" s="70">
        <f>358104.72+400000-758104.72</f>
        <v>0</v>
      </c>
      <c r="H2765" s="8"/>
      <c r="I2765" s="8"/>
      <c r="J2765" s="304"/>
      <c r="K2765" s="69"/>
      <c r="L2765" s="69"/>
      <c r="M2765" s="69"/>
      <c r="N2765" s="69"/>
      <c r="O2765" s="69"/>
      <c r="P2765" s="69"/>
      <c r="Q2765" s="69"/>
      <c r="R2765" s="69"/>
    </row>
    <row r="2766" spans="1:18" ht="57" hidden="1" customHeight="1" x14ac:dyDescent="0.2">
      <c r="A2766" s="37" t="s">
        <v>647</v>
      </c>
      <c r="B2766" s="49">
        <v>793</v>
      </c>
      <c r="C2766" s="15" t="s">
        <v>155</v>
      </c>
      <c r="D2766" s="15" t="s">
        <v>155</v>
      </c>
      <c r="E2766" s="15" t="s">
        <v>535</v>
      </c>
      <c r="F2766" s="15"/>
      <c r="G2766" s="70">
        <f>G2767+G2769</f>
        <v>0</v>
      </c>
      <c r="H2766" s="70">
        <f t="shared" ref="H2766:I2766" si="750">H2767+H2769</f>
        <v>0</v>
      </c>
      <c r="I2766" s="70">
        <f t="shared" si="750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18" ht="27" hidden="1" customHeight="1" x14ac:dyDescent="0.2">
      <c r="A2767" s="16" t="s">
        <v>91</v>
      </c>
      <c r="B2767" s="49">
        <v>793</v>
      </c>
      <c r="C2767" s="15" t="s">
        <v>155</v>
      </c>
      <c r="D2767" s="15" t="s">
        <v>155</v>
      </c>
      <c r="E2767" s="15" t="s">
        <v>535</v>
      </c>
      <c r="F2767" s="15" t="s">
        <v>316</v>
      </c>
      <c r="G2767" s="70">
        <f>G2768</f>
        <v>0</v>
      </c>
      <c r="H2767" s="8">
        <f>H2768</f>
        <v>0</v>
      </c>
      <c r="I2767" s="8"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18.75" hidden="1" customHeight="1" x14ac:dyDescent="0.2">
      <c r="A2768" s="16" t="s">
        <v>317</v>
      </c>
      <c r="B2768" s="49">
        <v>793</v>
      </c>
      <c r="C2768" s="15" t="s">
        <v>155</v>
      </c>
      <c r="D2768" s="15" t="s">
        <v>155</v>
      </c>
      <c r="E2768" s="15" t="s">
        <v>535</v>
      </c>
      <c r="F2768" s="15" t="s">
        <v>318</v>
      </c>
      <c r="G2768" s="70"/>
      <c r="H2768" s="8"/>
      <c r="I2768" s="8">
        <v>0</v>
      </c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30" hidden="1" customHeight="1" x14ac:dyDescent="0.2">
      <c r="A2769" s="16" t="s">
        <v>33</v>
      </c>
      <c r="B2769" s="49">
        <v>793</v>
      </c>
      <c r="C2769" s="15" t="s">
        <v>155</v>
      </c>
      <c r="D2769" s="15" t="s">
        <v>155</v>
      </c>
      <c r="E2769" s="15" t="s">
        <v>535</v>
      </c>
      <c r="F2769" s="15" t="s">
        <v>316</v>
      </c>
      <c r="G2769" s="70">
        <f>G2770</f>
        <v>0</v>
      </c>
      <c r="H2769" s="8">
        <v>0</v>
      </c>
      <c r="I2769" s="8">
        <v>0</v>
      </c>
      <c r="J2769" s="304"/>
      <c r="K2769" s="69"/>
      <c r="L2769" s="69"/>
      <c r="M2769" s="69"/>
      <c r="N2769" s="69"/>
      <c r="O2769" s="69"/>
      <c r="P2769" s="69"/>
      <c r="Q2769" s="69"/>
      <c r="R2769" s="69"/>
    </row>
    <row r="2770" spans="1:18" ht="30.75" hidden="1" customHeight="1" x14ac:dyDescent="0.2">
      <c r="A2770" s="16" t="s">
        <v>35</v>
      </c>
      <c r="B2770" s="49">
        <v>793</v>
      </c>
      <c r="C2770" s="15" t="s">
        <v>155</v>
      </c>
      <c r="D2770" s="15" t="s">
        <v>155</v>
      </c>
      <c r="E2770" s="15" t="s">
        <v>535</v>
      </c>
      <c r="F2770" s="15" t="s">
        <v>318</v>
      </c>
      <c r="G2770" s="70"/>
      <c r="H2770" s="8"/>
      <c r="I2770" s="8"/>
      <c r="J2770" s="304"/>
      <c r="K2770" s="69"/>
      <c r="L2770" s="69"/>
      <c r="M2770" s="69"/>
      <c r="N2770" s="69"/>
      <c r="O2770" s="69"/>
      <c r="P2770" s="69"/>
      <c r="Q2770" s="69"/>
      <c r="R2770" s="69"/>
    </row>
    <row r="2771" spans="1:18" s="3" customFormat="1" ht="33.75" hidden="1" customHeight="1" x14ac:dyDescent="0.2">
      <c r="A2771" s="16" t="s">
        <v>443</v>
      </c>
      <c r="B2771" s="49">
        <v>793</v>
      </c>
      <c r="C2771" s="15" t="s">
        <v>155</v>
      </c>
      <c r="D2771" s="15" t="s">
        <v>155</v>
      </c>
      <c r="E2771" s="15" t="s">
        <v>444</v>
      </c>
      <c r="F2771" s="15"/>
      <c r="G2771" s="70">
        <f>G2772</f>
        <v>0</v>
      </c>
      <c r="H2771" s="8">
        <v>0</v>
      </c>
      <c r="I2771" s="8">
        <v>0</v>
      </c>
      <c r="J2771" s="304"/>
      <c r="K2771" s="62"/>
      <c r="L2771" s="62"/>
      <c r="M2771" s="62"/>
      <c r="N2771" s="62"/>
      <c r="O2771" s="62"/>
      <c r="P2771" s="62"/>
      <c r="Q2771" s="62"/>
      <c r="R2771" s="62"/>
    </row>
    <row r="2772" spans="1:18" s="3" customFormat="1" ht="38.25" hidden="1" customHeight="1" x14ac:dyDescent="0.2">
      <c r="A2772" s="16" t="s">
        <v>33</v>
      </c>
      <c r="B2772" s="49">
        <v>793</v>
      </c>
      <c r="C2772" s="15" t="s">
        <v>155</v>
      </c>
      <c r="D2772" s="15" t="s">
        <v>155</v>
      </c>
      <c r="E2772" s="15" t="s">
        <v>444</v>
      </c>
      <c r="F2772" s="15" t="s">
        <v>34</v>
      </c>
      <c r="G2772" s="70">
        <f>G2773</f>
        <v>0</v>
      </c>
      <c r="H2772" s="8">
        <v>0</v>
      </c>
      <c r="I2772" s="8">
        <v>0</v>
      </c>
      <c r="J2772" s="304"/>
      <c r="K2772" s="62"/>
      <c r="L2772" s="62"/>
      <c r="M2772" s="62"/>
      <c r="N2772" s="62"/>
      <c r="O2772" s="62"/>
      <c r="P2772" s="62"/>
      <c r="Q2772" s="62"/>
      <c r="R2772" s="62"/>
    </row>
    <row r="2773" spans="1:18" s="3" customFormat="1" ht="38.25" hidden="1" customHeight="1" x14ac:dyDescent="0.2">
      <c r="A2773" s="16" t="s">
        <v>35</v>
      </c>
      <c r="B2773" s="49">
        <v>793</v>
      </c>
      <c r="C2773" s="15" t="s">
        <v>155</v>
      </c>
      <c r="D2773" s="15" t="s">
        <v>155</v>
      </c>
      <c r="E2773" s="15" t="s">
        <v>444</v>
      </c>
      <c r="F2773" s="15" t="s">
        <v>36</v>
      </c>
      <c r="G2773" s="70"/>
      <c r="H2773" s="8">
        <v>0</v>
      </c>
      <c r="I2773" s="8">
        <v>0</v>
      </c>
      <c r="J2773" s="304"/>
      <c r="K2773" s="62"/>
      <c r="L2773" s="62"/>
      <c r="M2773" s="62"/>
      <c r="N2773" s="62"/>
      <c r="O2773" s="62"/>
      <c r="P2773" s="62"/>
      <c r="Q2773" s="62"/>
      <c r="R2773" s="62"/>
    </row>
    <row r="2774" spans="1:18" ht="40.9" customHeight="1" x14ac:dyDescent="0.2">
      <c r="A2774" s="37" t="s">
        <v>883</v>
      </c>
      <c r="B2774" s="49">
        <v>793</v>
      </c>
      <c r="C2774" s="15" t="s">
        <v>155</v>
      </c>
      <c r="D2774" s="15" t="s">
        <v>155</v>
      </c>
      <c r="E2774" s="15" t="s">
        <v>535</v>
      </c>
      <c r="F2774" s="15"/>
      <c r="G2774" s="70">
        <f>G2775</f>
        <v>600104.66</v>
      </c>
      <c r="H2774" s="8">
        <v>0</v>
      </c>
      <c r="I2774" s="8">
        <v>0</v>
      </c>
      <c r="J2774" s="304"/>
      <c r="K2774" s="69"/>
      <c r="L2774" s="69"/>
      <c r="M2774" s="69"/>
      <c r="N2774" s="69"/>
      <c r="O2774" s="69"/>
      <c r="P2774" s="69"/>
      <c r="Q2774" s="69"/>
      <c r="R2774" s="69"/>
    </row>
    <row r="2775" spans="1:18" ht="44.25" customHeight="1" x14ac:dyDescent="0.2">
      <c r="A2775" s="16" t="s">
        <v>91</v>
      </c>
      <c r="B2775" s="49">
        <v>793</v>
      </c>
      <c r="C2775" s="15" t="s">
        <v>155</v>
      </c>
      <c r="D2775" s="15" t="s">
        <v>155</v>
      </c>
      <c r="E2775" s="15" t="s">
        <v>535</v>
      </c>
      <c r="F2775" s="15" t="s">
        <v>316</v>
      </c>
      <c r="G2775" s="70">
        <f>G2776</f>
        <v>600104.66</v>
      </c>
      <c r="H2775" s="8">
        <v>0</v>
      </c>
      <c r="I2775" s="8">
        <v>0</v>
      </c>
      <c r="J2775" s="304"/>
      <c r="K2775" s="69"/>
      <c r="L2775" s="69"/>
      <c r="M2775" s="69"/>
      <c r="N2775" s="69"/>
      <c r="O2775" s="69"/>
      <c r="P2775" s="69"/>
      <c r="Q2775" s="69"/>
      <c r="R2775" s="69"/>
    </row>
    <row r="2776" spans="1:18" ht="20.25" customHeight="1" x14ac:dyDescent="0.2">
      <c r="A2776" s="16" t="s">
        <v>317</v>
      </c>
      <c r="B2776" s="49">
        <v>793</v>
      </c>
      <c r="C2776" s="15" t="s">
        <v>155</v>
      </c>
      <c r="D2776" s="15" t="s">
        <v>155</v>
      </c>
      <c r="E2776" s="15" t="s">
        <v>535</v>
      </c>
      <c r="F2776" s="15" t="s">
        <v>318</v>
      </c>
      <c r="G2776" s="306">
        <v>600104.66</v>
      </c>
      <c r="H2776" s="8"/>
      <c r="I2776" s="8"/>
      <c r="J2776" s="304"/>
      <c r="K2776" s="69"/>
      <c r="L2776" s="69"/>
      <c r="M2776" s="69"/>
      <c r="N2776" s="69"/>
      <c r="O2776" s="69"/>
      <c r="P2776" s="69"/>
      <c r="Q2776" s="69"/>
      <c r="R2776" s="69"/>
    </row>
    <row r="2777" spans="1:18" ht="70.5" hidden="1" customHeight="1" x14ac:dyDescent="0.2">
      <c r="A2777" s="37" t="s">
        <v>731</v>
      </c>
      <c r="B2777" s="49">
        <v>793</v>
      </c>
      <c r="C2777" s="15" t="s">
        <v>155</v>
      </c>
      <c r="D2777" s="15" t="s">
        <v>155</v>
      </c>
      <c r="E2777" s="15" t="s">
        <v>632</v>
      </c>
      <c r="F2777" s="15"/>
      <c r="G2777" s="70">
        <f>G2778</f>
        <v>0</v>
      </c>
      <c r="H2777" s="8">
        <v>0</v>
      </c>
      <c r="I2777" s="8">
        <v>0</v>
      </c>
      <c r="J2777" s="304"/>
      <c r="K2777" s="69"/>
      <c r="L2777" s="69"/>
      <c r="M2777" s="69"/>
      <c r="N2777" s="69"/>
      <c r="O2777" s="69"/>
      <c r="P2777" s="69"/>
      <c r="Q2777" s="69"/>
      <c r="R2777" s="69"/>
    </row>
    <row r="2778" spans="1:18" ht="21" hidden="1" customHeight="1" x14ac:dyDescent="0.2">
      <c r="A2778" s="16" t="s">
        <v>140</v>
      </c>
      <c r="B2778" s="49">
        <v>793</v>
      </c>
      <c r="C2778" s="15" t="s">
        <v>155</v>
      </c>
      <c r="D2778" s="15" t="s">
        <v>155</v>
      </c>
      <c r="E2778" s="15" t="s">
        <v>632</v>
      </c>
      <c r="F2778" s="15" t="s">
        <v>141</v>
      </c>
      <c r="G2778" s="70">
        <f>G2779</f>
        <v>0</v>
      </c>
      <c r="H2778" s="8">
        <v>0</v>
      </c>
      <c r="I2778" s="8">
        <v>0</v>
      </c>
      <c r="J2778" s="304"/>
      <c r="K2778" s="69"/>
      <c r="L2778" s="69"/>
      <c r="M2778" s="69"/>
      <c r="N2778" s="69"/>
      <c r="O2778" s="69"/>
      <c r="P2778" s="69"/>
      <c r="Q2778" s="69"/>
      <c r="R2778" s="69"/>
    </row>
    <row r="2779" spans="1:18" ht="20.25" hidden="1" customHeight="1" x14ac:dyDescent="0.2">
      <c r="A2779" s="16" t="s">
        <v>160</v>
      </c>
      <c r="B2779" s="49">
        <v>793</v>
      </c>
      <c r="C2779" s="15" t="s">
        <v>155</v>
      </c>
      <c r="D2779" s="15" t="s">
        <v>155</v>
      </c>
      <c r="E2779" s="15" t="s">
        <v>632</v>
      </c>
      <c r="F2779" s="15" t="s">
        <v>161</v>
      </c>
      <c r="G2779" s="70"/>
      <c r="H2779" s="8"/>
      <c r="I2779" s="8"/>
      <c r="J2779" s="304"/>
      <c r="K2779" s="69"/>
      <c r="L2779" s="69"/>
      <c r="M2779" s="69"/>
      <c r="N2779" s="69"/>
      <c r="O2779" s="69"/>
      <c r="P2779" s="69"/>
      <c r="Q2779" s="69"/>
      <c r="R2779" s="69"/>
    </row>
    <row r="2780" spans="1:18" ht="57" hidden="1" customHeight="1" x14ac:dyDescent="0.2">
      <c r="A2780" s="37" t="s">
        <v>775</v>
      </c>
      <c r="B2780" s="49">
        <v>793</v>
      </c>
      <c r="C2780" s="15" t="s">
        <v>155</v>
      </c>
      <c r="D2780" s="15" t="s">
        <v>155</v>
      </c>
      <c r="E2780" s="15" t="s">
        <v>774</v>
      </c>
      <c r="F2780" s="15"/>
      <c r="G2780" s="70">
        <f>G2781</f>
        <v>0</v>
      </c>
      <c r="H2780" s="70">
        <f t="shared" ref="H2780:I2780" si="751">H2781</f>
        <v>0</v>
      </c>
      <c r="I2780" s="70">
        <f t="shared" si="751"/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27" hidden="1" customHeight="1" x14ac:dyDescent="0.2">
      <c r="A2781" s="16" t="s">
        <v>60</v>
      </c>
      <c r="B2781" s="49">
        <v>793</v>
      </c>
      <c r="C2781" s="15" t="s">
        <v>155</v>
      </c>
      <c r="D2781" s="15" t="s">
        <v>155</v>
      </c>
      <c r="E2781" s="15" t="s">
        <v>774</v>
      </c>
      <c r="F2781" s="15" t="s">
        <v>61</v>
      </c>
      <c r="G2781" s="70">
        <f>G2782</f>
        <v>0</v>
      </c>
      <c r="H2781" s="8">
        <f>H2782</f>
        <v>0</v>
      </c>
      <c r="I2781" s="8">
        <f>I2782</f>
        <v>0</v>
      </c>
      <c r="J2781" s="304"/>
      <c r="K2781" s="69"/>
      <c r="L2781" s="69"/>
      <c r="M2781" s="69"/>
      <c r="N2781" s="69"/>
      <c r="O2781" s="69"/>
      <c r="P2781" s="69"/>
      <c r="Q2781" s="69"/>
      <c r="R2781" s="69"/>
    </row>
    <row r="2782" spans="1:18" ht="18.75" hidden="1" customHeight="1" x14ac:dyDescent="0.2">
      <c r="A2782" s="16" t="s">
        <v>162</v>
      </c>
      <c r="B2782" s="49">
        <v>793</v>
      </c>
      <c r="C2782" s="15" t="s">
        <v>155</v>
      </c>
      <c r="D2782" s="15" t="s">
        <v>155</v>
      </c>
      <c r="E2782" s="15" t="s">
        <v>774</v>
      </c>
      <c r="F2782" s="15" t="s">
        <v>163</v>
      </c>
      <c r="G2782" s="70">
        <f>450000-450000</f>
        <v>0</v>
      </c>
      <c r="H2782" s="70">
        <v>0</v>
      </c>
      <c r="I2782" s="70">
        <v>0</v>
      </c>
      <c r="J2782" s="158"/>
      <c r="K2782" s="69"/>
      <c r="L2782" s="69"/>
      <c r="M2782" s="69"/>
      <c r="N2782" s="69"/>
      <c r="O2782" s="69"/>
      <c r="P2782" s="69"/>
      <c r="Q2782" s="69"/>
      <c r="R2782" s="69"/>
    </row>
    <row r="2783" spans="1:18" ht="66" hidden="1" customHeight="1" x14ac:dyDescent="0.2">
      <c r="A2783" s="37" t="s">
        <v>731</v>
      </c>
      <c r="B2783" s="49">
        <v>793</v>
      </c>
      <c r="C2783" s="15" t="s">
        <v>155</v>
      </c>
      <c r="D2783" s="15" t="s">
        <v>155</v>
      </c>
      <c r="E2783" s="15" t="s">
        <v>632</v>
      </c>
      <c r="F2783" s="15"/>
      <c r="G2783" s="70">
        <f>G2784</f>
        <v>0</v>
      </c>
      <c r="H2783" s="70">
        <f t="shared" ref="H2783:I2784" si="752">H2784</f>
        <v>0</v>
      </c>
      <c r="I2783" s="70">
        <f t="shared" si="752"/>
        <v>0</v>
      </c>
      <c r="J2783" s="304"/>
      <c r="K2783" s="69"/>
      <c r="L2783" s="69"/>
      <c r="M2783" s="69"/>
      <c r="N2783" s="69"/>
      <c r="O2783" s="69"/>
      <c r="P2783" s="69"/>
      <c r="Q2783" s="69"/>
      <c r="R2783" s="69"/>
    </row>
    <row r="2784" spans="1:18" ht="27.75" hidden="1" customHeight="1" x14ac:dyDescent="0.2">
      <c r="A2784" s="16" t="s">
        <v>91</v>
      </c>
      <c r="B2784" s="49">
        <v>793</v>
      </c>
      <c r="C2784" s="15" t="s">
        <v>155</v>
      </c>
      <c r="D2784" s="15" t="s">
        <v>155</v>
      </c>
      <c r="E2784" s="15" t="s">
        <v>632</v>
      </c>
      <c r="F2784" s="15" t="s">
        <v>316</v>
      </c>
      <c r="G2784" s="70">
        <f>G2785</f>
        <v>0</v>
      </c>
      <c r="H2784" s="70">
        <f t="shared" si="752"/>
        <v>0</v>
      </c>
      <c r="I2784" s="70">
        <f t="shared" si="752"/>
        <v>0</v>
      </c>
      <c r="J2784" s="304"/>
      <c r="K2784" s="69"/>
      <c r="L2784" s="69"/>
      <c r="M2784" s="69"/>
      <c r="N2784" s="69"/>
      <c r="O2784" s="69"/>
      <c r="P2784" s="69"/>
      <c r="Q2784" s="69"/>
      <c r="R2784" s="69"/>
    </row>
    <row r="2785" spans="1:18" ht="31.5" hidden="1" customHeight="1" x14ac:dyDescent="0.2">
      <c r="A2785" s="16" t="s">
        <v>317</v>
      </c>
      <c r="B2785" s="49">
        <v>793</v>
      </c>
      <c r="C2785" s="15" t="s">
        <v>155</v>
      </c>
      <c r="D2785" s="15" t="s">
        <v>155</v>
      </c>
      <c r="E2785" s="15" t="s">
        <v>632</v>
      </c>
      <c r="F2785" s="15" t="s">
        <v>318</v>
      </c>
      <c r="G2785" s="70"/>
      <c r="H2785" s="70"/>
      <c r="I2785" s="70"/>
      <c r="J2785" s="304"/>
      <c r="K2785" s="69"/>
      <c r="L2785" s="69"/>
      <c r="M2785" s="69"/>
      <c r="N2785" s="69"/>
      <c r="O2785" s="69"/>
      <c r="P2785" s="69"/>
      <c r="Q2785" s="69"/>
      <c r="R2785" s="69"/>
    </row>
    <row r="2786" spans="1:18" ht="62.25" hidden="1" customHeight="1" x14ac:dyDescent="0.2">
      <c r="A2786" s="37" t="s">
        <v>1180</v>
      </c>
      <c r="B2786" s="49">
        <v>793</v>
      </c>
      <c r="C2786" s="15" t="s">
        <v>155</v>
      </c>
      <c r="D2786" s="15" t="s">
        <v>155</v>
      </c>
      <c r="E2786" s="15" t="s">
        <v>535</v>
      </c>
      <c r="F2786" s="15"/>
      <c r="G2786" s="70">
        <f>G2787</f>
        <v>0</v>
      </c>
      <c r="H2786" s="70">
        <f t="shared" ref="H2786:I2787" si="753">H2787</f>
        <v>0</v>
      </c>
      <c r="I2786" s="70">
        <f t="shared" si="753"/>
        <v>0</v>
      </c>
      <c r="J2786" s="304"/>
      <c r="K2786" s="69"/>
      <c r="L2786" s="69"/>
      <c r="M2786" s="69"/>
      <c r="N2786" s="69"/>
      <c r="O2786" s="69"/>
      <c r="P2786" s="69"/>
      <c r="Q2786" s="69"/>
      <c r="R2786" s="69"/>
    </row>
    <row r="2787" spans="1:18" ht="34.5" hidden="1" customHeight="1" x14ac:dyDescent="0.2">
      <c r="A2787" s="16" t="s">
        <v>91</v>
      </c>
      <c r="B2787" s="49">
        <v>793</v>
      </c>
      <c r="C2787" s="15" t="s">
        <v>155</v>
      </c>
      <c r="D2787" s="15" t="s">
        <v>155</v>
      </c>
      <c r="E2787" s="15" t="s">
        <v>535</v>
      </c>
      <c r="F2787" s="15" t="s">
        <v>316</v>
      </c>
      <c r="G2787" s="70">
        <f>G2788</f>
        <v>0</v>
      </c>
      <c r="H2787" s="70">
        <f t="shared" si="753"/>
        <v>0</v>
      </c>
      <c r="I2787" s="70">
        <f t="shared" si="753"/>
        <v>0</v>
      </c>
      <c r="J2787" s="304"/>
      <c r="K2787" s="69"/>
      <c r="L2787" s="69"/>
      <c r="M2787" s="69"/>
      <c r="N2787" s="69"/>
      <c r="O2787" s="69"/>
      <c r="P2787" s="69"/>
      <c r="Q2787" s="69"/>
      <c r="R2787" s="69"/>
    </row>
    <row r="2788" spans="1:18" ht="31.5" hidden="1" customHeight="1" x14ac:dyDescent="0.2">
      <c r="A2788" s="16" t="s">
        <v>317</v>
      </c>
      <c r="B2788" s="49">
        <v>793</v>
      </c>
      <c r="C2788" s="15" t="s">
        <v>155</v>
      </c>
      <c r="D2788" s="15" t="s">
        <v>155</v>
      </c>
      <c r="E2788" s="15" t="s">
        <v>535</v>
      </c>
      <c r="F2788" s="15" t="s">
        <v>318</v>
      </c>
      <c r="G2788" s="70"/>
      <c r="H2788" s="70"/>
      <c r="I2788" s="70"/>
      <c r="J2788" s="304"/>
      <c r="K2788" s="69"/>
      <c r="L2788" s="69"/>
      <c r="M2788" s="69"/>
      <c r="N2788" s="69"/>
      <c r="O2788" s="69"/>
      <c r="P2788" s="69"/>
      <c r="Q2788" s="69"/>
      <c r="R2788" s="69"/>
    </row>
    <row r="2789" spans="1:18" ht="33" hidden="1" customHeight="1" x14ac:dyDescent="0.2">
      <c r="A2789" s="16" t="s">
        <v>253</v>
      </c>
      <c r="B2789" s="49">
        <v>793</v>
      </c>
      <c r="C2789" s="15" t="s">
        <v>155</v>
      </c>
      <c r="D2789" s="15" t="s">
        <v>155</v>
      </c>
      <c r="E2789" s="15" t="s">
        <v>501</v>
      </c>
      <c r="F2789" s="15"/>
      <c r="G2789" s="70">
        <f>G2816+G2790+G2813+G2810+G2819+G2874+G2871</f>
        <v>0</v>
      </c>
      <c r="H2789" s="70">
        <f t="shared" ref="H2789:I2789" si="754">H2816+H2790+H2813+H2810+H2819</f>
        <v>0</v>
      </c>
      <c r="I2789" s="70">
        <f t="shared" si="754"/>
        <v>0</v>
      </c>
      <c r="J2789" s="158"/>
      <c r="K2789" s="69"/>
      <c r="L2789" s="69"/>
      <c r="M2789" s="69"/>
      <c r="N2789" s="69"/>
      <c r="O2789" s="69"/>
      <c r="P2789" s="69"/>
      <c r="Q2789" s="69"/>
      <c r="R2789" s="69"/>
    </row>
    <row r="2790" spans="1:18" ht="67.5" hidden="1" customHeight="1" x14ac:dyDescent="0.2">
      <c r="A2790" s="37" t="s">
        <v>627</v>
      </c>
      <c r="B2790" s="49">
        <v>793</v>
      </c>
      <c r="C2790" s="15" t="s">
        <v>155</v>
      </c>
      <c r="D2790" s="15" t="s">
        <v>155</v>
      </c>
      <c r="E2790" s="15" t="s">
        <v>633</v>
      </c>
      <c r="F2790" s="15"/>
      <c r="G2790" s="70">
        <f>G2791</f>
        <v>0</v>
      </c>
      <c r="H2790" s="8">
        <v>0</v>
      </c>
      <c r="I2790" s="8">
        <v>0</v>
      </c>
      <c r="J2790" s="304"/>
      <c r="K2790" s="69"/>
      <c r="L2790" s="69"/>
      <c r="M2790" s="69"/>
      <c r="N2790" s="69"/>
      <c r="O2790" s="69"/>
      <c r="P2790" s="69"/>
      <c r="Q2790" s="69"/>
      <c r="R2790" s="69"/>
    </row>
    <row r="2791" spans="1:18" ht="21" hidden="1" customHeight="1" x14ac:dyDescent="0.2">
      <c r="A2791" s="16" t="s">
        <v>140</v>
      </c>
      <c r="B2791" s="49">
        <v>793</v>
      </c>
      <c r="C2791" s="15" t="s">
        <v>155</v>
      </c>
      <c r="D2791" s="15" t="s">
        <v>155</v>
      </c>
      <c r="E2791" s="15" t="s">
        <v>633</v>
      </c>
      <c r="F2791" s="15" t="s">
        <v>141</v>
      </c>
      <c r="G2791" s="70">
        <f>G2792</f>
        <v>0</v>
      </c>
      <c r="H2791" s="8">
        <v>0</v>
      </c>
      <c r="I2791" s="8">
        <v>0</v>
      </c>
      <c r="J2791" s="304"/>
      <c r="K2791" s="69"/>
      <c r="L2791" s="69"/>
      <c r="M2791" s="69"/>
      <c r="N2791" s="69"/>
      <c r="O2791" s="69"/>
      <c r="P2791" s="69"/>
      <c r="Q2791" s="69"/>
      <c r="R2791" s="69"/>
    </row>
    <row r="2792" spans="1:18" ht="20.25" hidden="1" customHeight="1" x14ac:dyDescent="0.2">
      <c r="A2792" s="16" t="s">
        <v>160</v>
      </c>
      <c r="B2792" s="49">
        <v>793</v>
      </c>
      <c r="C2792" s="15" t="s">
        <v>155</v>
      </c>
      <c r="D2792" s="15" t="s">
        <v>155</v>
      </c>
      <c r="E2792" s="15" t="s">
        <v>633</v>
      </c>
      <c r="F2792" s="15" t="s">
        <v>161</v>
      </c>
      <c r="G2792" s="70"/>
      <c r="H2792" s="8"/>
      <c r="I2792" s="8"/>
      <c r="J2792" s="304"/>
      <c r="K2792" s="69"/>
      <c r="L2792" s="69"/>
      <c r="M2792" s="69"/>
      <c r="N2792" s="69"/>
      <c r="O2792" s="69"/>
      <c r="P2792" s="69"/>
      <c r="Q2792" s="69"/>
      <c r="R2792" s="69"/>
    </row>
    <row r="2793" spans="1:18" ht="25.5" hidden="1" customHeight="1" x14ac:dyDescent="0.2">
      <c r="A2793" s="37" t="s">
        <v>552</v>
      </c>
      <c r="B2793" s="49">
        <v>793</v>
      </c>
      <c r="C2793" s="15" t="s">
        <v>155</v>
      </c>
      <c r="D2793" s="15" t="s">
        <v>155</v>
      </c>
      <c r="E2793" s="15" t="s">
        <v>549</v>
      </c>
      <c r="F2793" s="15"/>
      <c r="G2793" s="70">
        <f>G2794</f>
        <v>0</v>
      </c>
      <c r="H2793" s="8">
        <v>0</v>
      </c>
      <c r="I2793" s="8">
        <v>0</v>
      </c>
      <c r="J2793" s="304"/>
      <c r="K2793" s="69"/>
      <c r="L2793" s="69"/>
      <c r="M2793" s="69"/>
      <c r="N2793" s="69"/>
      <c r="O2793" s="69"/>
      <c r="P2793" s="69"/>
      <c r="Q2793" s="69"/>
      <c r="R2793" s="69"/>
    </row>
    <row r="2794" spans="1:18" ht="39.75" hidden="1" customHeight="1" x14ac:dyDescent="0.2">
      <c r="A2794" s="37" t="s">
        <v>551</v>
      </c>
      <c r="B2794" s="49">
        <v>793</v>
      </c>
      <c r="C2794" s="15" t="s">
        <v>155</v>
      </c>
      <c r="D2794" s="15" t="s">
        <v>155</v>
      </c>
      <c r="E2794" s="15" t="s">
        <v>550</v>
      </c>
      <c r="F2794" s="15"/>
      <c r="G2794" s="70">
        <f>G2795</f>
        <v>0</v>
      </c>
      <c r="H2794" s="8">
        <v>0</v>
      </c>
      <c r="I2794" s="8">
        <v>0</v>
      </c>
      <c r="J2794" s="304"/>
      <c r="K2794" s="69"/>
      <c r="L2794" s="69"/>
      <c r="M2794" s="69"/>
      <c r="N2794" s="69"/>
      <c r="O2794" s="69"/>
      <c r="P2794" s="69"/>
      <c r="Q2794" s="69"/>
      <c r="R2794" s="69"/>
    </row>
    <row r="2795" spans="1:18" ht="30.75" hidden="1" customHeight="1" x14ac:dyDescent="0.2">
      <c r="A2795" s="16" t="s">
        <v>91</v>
      </c>
      <c r="B2795" s="49">
        <v>793</v>
      </c>
      <c r="C2795" s="15" t="s">
        <v>155</v>
      </c>
      <c r="D2795" s="15" t="s">
        <v>155</v>
      </c>
      <c r="E2795" s="15" t="s">
        <v>550</v>
      </c>
      <c r="F2795" s="15" t="s">
        <v>316</v>
      </c>
      <c r="G2795" s="70">
        <f>G2796</f>
        <v>0</v>
      </c>
      <c r="H2795" s="8">
        <v>0</v>
      </c>
      <c r="I2795" s="8">
        <v>0</v>
      </c>
      <c r="J2795" s="304"/>
      <c r="K2795" s="69"/>
      <c r="L2795" s="69"/>
      <c r="M2795" s="69"/>
      <c r="N2795" s="69"/>
      <c r="O2795" s="69"/>
      <c r="P2795" s="69"/>
      <c r="Q2795" s="69"/>
      <c r="R2795" s="69"/>
    </row>
    <row r="2796" spans="1:18" ht="30.75" hidden="1" customHeight="1" x14ac:dyDescent="0.2">
      <c r="A2796" s="16" t="s">
        <v>317</v>
      </c>
      <c r="B2796" s="49">
        <v>793</v>
      </c>
      <c r="C2796" s="15" t="s">
        <v>155</v>
      </c>
      <c r="D2796" s="15" t="s">
        <v>155</v>
      </c>
      <c r="E2796" s="15" t="s">
        <v>550</v>
      </c>
      <c r="F2796" s="15" t="s">
        <v>318</v>
      </c>
      <c r="G2796" s="70"/>
      <c r="H2796" s="8">
        <v>0</v>
      </c>
      <c r="I2796" s="8">
        <v>0</v>
      </c>
      <c r="J2796" s="304"/>
      <c r="K2796" s="69"/>
      <c r="L2796" s="69"/>
      <c r="M2796" s="69"/>
      <c r="N2796" s="69"/>
      <c r="O2796" s="69"/>
      <c r="P2796" s="69"/>
      <c r="Q2796" s="69"/>
      <c r="R2796" s="69"/>
    </row>
    <row r="2797" spans="1:18" ht="55.5" hidden="1" customHeight="1" x14ac:dyDescent="0.2">
      <c r="A2797" s="37" t="s">
        <v>647</v>
      </c>
      <c r="B2797" s="49">
        <v>793</v>
      </c>
      <c r="C2797" s="15" t="s">
        <v>155</v>
      </c>
      <c r="D2797" s="15" t="s">
        <v>155</v>
      </c>
      <c r="E2797" s="15" t="s">
        <v>634</v>
      </c>
      <c r="F2797" s="15"/>
      <c r="G2797" s="70">
        <f>G2798+G2800</f>
        <v>0</v>
      </c>
      <c r="H2797" s="70">
        <f t="shared" ref="H2797:I2797" si="755">H2798+H2800</f>
        <v>0</v>
      </c>
      <c r="I2797" s="70">
        <f t="shared" si="755"/>
        <v>0</v>
      </c>
      <c r="J2797" s="158"/>
      <c r="K2797" s="69"/>
      <c r="L2797" s="69"/>
      <c r="M2797" s="69"/>
      <c r="N2797" s="69"/>
      <c r="O2797" s="69"/>
      <c r="P2797" s="69"/>
      <c r="Q2797" s="69"/>
      <c r="R2797" s="69"/>
    </row>
    <row r="2798" spans="1:18" ht="27" hidden="1" customHeight="1" x14ac:dyDescent="0.2">
      <c r="A2798" s="16" t="s">
        <v>91</v>
      </c>
      <c r="B2798" s="49">
        <v>793</v>
      </c>
      <c r="C2798" s="15" t="s">
        <v>155</v>
      </c>
      <c r="D2798" s="15" t="s">
        <v>155</v>
      </c>
      <c r="E2798" s="15" t="s">
        <v>535</v>
      </c>
      <c r="F2798" s="15" t="s">
        <v>316</v>
      </c>
      <c r="G2798" s="70">
        <f>G2799</f>
        <v>0</v>
      </c>
      <c r="H2798" s="8">
        <f>H2799</f>
        <v>0</v>
      </c>
      <c r="I2798" s="8">
        <v>0</v>
      </c>
      <c r="J2798" s="304"/>
      <c r="K2798" s="69"/>
      <c r="L2798" s="69"/>
      <c r="M2798" s="69"/>
      <c r="N2798" s="69"/>
      <c r="O2798" s="69"/>
      <c r="P2798" s="69"/>
      <c r="Q2798" s="69"/>
      <c r="R2798" s="69"/>
    </row>
    <row r="2799" spans="1:18" ht="18.75" hidden="1" customHeight="1" x14ac:dyDescent="0.2">
      <c r="A2799" s="16" t="s">
        <v>317</v>
      </c>
      <c r="B2799" s="49">
        <v>793</v>
      </c>
      <c r="C2799" s="15" t="s">
        <v>155</v>
      </c>
      <c r="D2799" s="15" t="s">
        <v>155</v>
      </c>
      <c r="E2799" s="15" t="s">
        <v>535</v>
      </c>
      <c r="F2799" s="15" t="s">
        <v>318</v>
      </c>
      <c r="G2799" s="70"/>
      <c r="H2799" s="8"/>
      <c r="I2799" s="8">
        <v>0</v>
      </c>
      <c r="J2799" s="304"/>
      <c r="K2799" s="69"/>
      <c r="L2799" s="69"/>
      <c r="M2799" s="69"/>
      <c r="N2799" s="69"/>
      <c r="O2799" s="69"/>
      <c r="P2799" s="69"/>
      <c r="Q2799" s="69"/>
      <c r="R2799" s="69"/>
    </row>
    <row r="2800" spans="1:18" ht="39.75" hidden="1" customHeight="1" x14ac:dyDescent="0.2">
      <c r="A2800" s="16" t="s">
        <v>33</v>
      </c>
      <c r="B2800" s="49">
        <v>793</v>
      </c>
      <c r="C2800" s="15" t="s">
        <v>155</v>
      </c>
      <c r="D2800" s="15" t="s">
        <v>155</v>
      </c>
      <c r="E2800" s="15" t="s">
        <v>635</v>
      </c>
      <c r="F2800" s="15" t="s">
        <v>316</v>
      </c>
      <c r="G2800" s="70">
        <f>G2801</f>
        <v>0</v>
      </c>
      <c r="H2800" s="8"/>
      <c r="I2800" s="8"/>
      <c r="J2800" s="304"/>
      <c r="K2800" s="69"/>
      <c r="L2800" s="69"/>
      <c r="M2800" s="69"/>
      <c r="N2800" s="69"/>
      <c r="O2800" s="69"/>
      <c r="P2800" s="69"/>
      <c r="Q2800" s="69"/>
      <c r="R2800" s="69"/>
    </row>
    <row r="2801" spans="1:18" ht="39" hidden="1" customHeight="1" x14ac:dyDescent="0.2">
      <c r="A2801" s="16" t="s">
        <v>35</v>
      </c>
      <c r="B2801" s="49">
        <v>793</v>
      </c>
      <c r="C2801" s="15" t="s">
        <v>155</v>
      </c>
      <c r="D2801" s="15" t="s">
        <v>155</v>
      </c>
      <c r="E2801" s="15" t="s">
        <v>634</v>
      </c>
      <c r="F2801" s="15" t="s">
        <v>318</v>
      </c>
      <c r="G2801" s="70">
        <f>358104.72+400000-758104.72</f>
        <v>0</v>
      </c>
      <c r="H2801" s="8"/>
      <c r="I2801" s="8"/>
      <c r="J2801" s="304"/>
      <c r="K2801" s="69"/>
      <c r="L2801" s="69"/>
      <c r="M2801" s="69"/>
      <c r="N2801" s="69"/>
      <c r="O2801" s="69"/>
      <c r="P2801" s="69"/>
      <c r="Q2801" s="69"/>
      <c r="R2801" s="69"/>
    </row>
    <row r="2802" spans="1:18" ht="57" hidden="1" customHeight="1" x14ac:dyDescent="0.2">
      <c r="A2802" s="37" t="s">
        <v>647</v>
      </c>
      <c r="B2802" s="49">
        <v>793</v>
      </c>
      <c r="C2802" s="15" t="s">
        <v>155</v>
      </c>
      <c r="D2802" s="15" t="s">
        <v>155</v>
      </c>
      <c r="E2802" s="15" t="s">
        <v>535</v>
      </c>
      <c r="F2802" s="15"/>
      <c r="G2802" s="70">
        <f>G2803+G2805</f>
        <v>0</v>
      </c>
      <c r="H2802" s="70">
        <f t="shared" ref="H2802:I2802" si="756">H2803+H2805</f>
        <v>0</v>
      </c>
      <c r="I2802" s="70">
        <f t="shared" si="756"/>
        <v>0</v>
      </c>
      <c r="J2802" s="158"/>
      <c r="K2802" s="69"/>
      <c r="L2802" s="69"/>
      <c r="M2802" s="69"/>
      <c r="N2802" s="69"/>
      <c r="O2802" s="69"/>
      <c r="P2802" s="69"/>
      <c r="Q2802" s="69"/>
      <c r="R2802" s="69"/>
    </row>
    <row r="2803" spans="1:18" ht="27" hidden="1" customHeight="1" x14ac:dyDescent="0.2">
      <c r="A2803" s="16" t="s">
        <v>91</v>
      </c>
      <c r="B2803" s="49">
        <v>793</v>
      </c>
      <c r="C2803" s="15" t="s">
        <v>155</v>
      </c>
      <c r="D2803" s="15" t="s">
        <v>155</v>
      </c>
      <c r="E2803" s="15" t="s">
        <v>535</v>
      </c>
      <c r="F2803" s="15" t="s">
        <v>316</v>
      </c>
      <c r="G2803" s="70">
        <f>G2804</f>
        <v>0</v>
      </c>
      <c r="H2803" s="8">
        <f>H2804</f>
        <v>0</v>
      </c>
      <c r="I2803" s="8">
        <v>0</v>
      </c>
      <c r="J2803" s="304"/>
      <c r="K2803" s="69"/>
      <c r="L2803" s="69"/>
      <c r="M2803" s="69"/>
      <c r="N2803" s="69"/>
      <c r="O2803" s="69"/>
      <c r="P2803" s="69"/>
      <c r="Q2803" s="69"/>
      <c r="R2803" s="69"/>
    </row>
    <row r="2804" spans="1:18" ht="18.75" hidden="1" customHeight="1" x14ac:dyDescent="0.2">
      <c r="A2804" s="16" t="s">
        <v>317</v>
      </c>
      <c r="B2804" s="49">
        <v>793</v>
      </c>
      <c r="C2804" s="15" t="s">
        <v>155</v>
      </c>
      <c r="D2804" s="15" t="s">
        <v>155</v>
      </c>
      <c r="E2804" s="15" t="s">
        <v>535</v>
      </c>
      <c r="F2804" s="15" t="s">
        <v>318</v>
      </c>
      <c r="G2804" s="70"/>
      <c r="H2804" s="8"/>
      <c r="I2804" s="8">
        <v>0</v>
      </c>
      <c r="J2804" s="304"/>
      <c r="K2804" s="69"/>
      <c r="L2804" s="69"/>
      <c r="M2804" s="69"/>
      <c r="N2804" s="69"/>
      <c r="O2804" s="69"/>
      <c r="P2804" s="69"/>
      <c r="Q2804" s="69"/>
      <c r="R2804" s="69"/>
    </row>
    <row r="2805" spans="1:18" ht="30" hidden="1" customHeight="1" x14ac:dyDescent="0.2">
      <c r="A2805" s="16" t="s">
        <v>33</v>
      </c>
      <c r="B2805" s="49">
        <v>793</v>
      </c>
      <c r="C2805" s="15" t="s">
        <v>155</v>
      </c>
      <c r="D2805" s="15" t="s">
        <v>155</v>
      </c>
      <c r="E2805" s="15" t="s">
        <v>535</v>
      </c>
      <c r="F2805" s="15" t="s">
        <v>316</v>
      </c>
      <c r="G2805" s="70">
        <f>G2806</f>
        <v>0</v>
      </c>
      <c r="H2805" s="8">
        <v>0</v>
      </c>
      <c r="I2805" s="8">
        <v>0</v>
      </c>
      <c r="J2805" s="304"/>
      <c r="K2805" s="69"/>
      <c r="L2805" s="69"/>
      <c r="M2805" s="69"/>
      <c r="N2805" s="69"/>
      <c r="O2805" s="69"/>
      <c r="P2805" s="69"/>
      <c r="Q2805" s="69"/>
      <c r="R2805" s="69"/>
    </row>
    <row r="2806" spans="1:18" ht="30.75" hidden="1" customHeight="1" x14ac:dyDescent="0.2">
      <c r="A2806" s="16" t="s">
        <v>35</v>
      </c>
      <c r="B2806" s="49">
        <v>793</v>
      </c>
      <c r="C2806" s="15" t="s">
        <v>155</v>
      </c>
      <c r="D2806" s="15" t="s">
        <v>155</v>
      </c>
      <c r="E2806" s="15" t="s">
        <v>535</v>
      </c>
      <c r="F2806" s="15" t="s">
        <v>318</v>
      </c>
      <c r="G2806" s="70"/>
      <c r="H2806" s="8"/>
      <c r="I2806" s="8"/>
      <c r="J2806" s="304"/>
      <c r="K2806" s="69"/>
      <c r="L2806" s="69"/>
      <c r="M2806" s="69"/>
      <c r="N2806" s="69"/>
      <c r="O2806" s="69"/>
      <c r="P2806" s="69"/>
      <c r="Q2806" s="69"/>
      <c r="R2806" s="69"/>
    </row>
    <row r="2807" spans="1:18" s="3" customFormat="1" ht="33.75" hidden="1" customHeight="1" x14ac:dyDescent="0.2">
      <c r="A2807" s="16" t="s">
        <v>443</v>
      </c>
      <c r="B2807" s="49">
        <v>793</v>
      </c>
      <c r="C2807" s="15" t="s">
        <v>155</v>
      </c>
      <c r="D2807" s="15" t="s">
        <v>155</v>
      </c>
      <c r="E2807" s="15" t="s">
        <v>444</v>
      </c>
      <c r="F2807" s="15"/>
      <c r="G2807" s="70">
        <f>G2808</f>
        <v>0</v>
      </c>
      <c r="H2807" s="8">
        <v>0</v>
      </c>
      <c r="I2807" s="8">
        <v>0</v>
      </c>
      <c r="J2807" s="304"/>
      <c r="K2807" s="62"/>
      <c r="L2807" s="62"/>
      <c r="M2807" s="62"/>
      <c r="N2807" s="62"/>
      <c r="O2807" s="62"/>
      <c r="P2807" s="62"/>
      <c r="Q2807" s="62"/>
      <c r="R2807" s="62"/>
    </row>
    <row r="2808" spans="1:18" s="3" customFormat="1" ht="38.25" hidden="1" customHeight="1" x14ac:dyDescent="0.2">
      <c r="A2808" s="16" t="s">
        <v>33</v>
      </c>
      <c r="B2808" s="49">
        <v>793</v>
      </c>
      <c r="C2808" s="15" t="s">
        <v>155</v>
      </c>
      <c r="D2808" s="15" t="s">
        <v>155</v>
      </c>
      <c r="E2808" s="15" t="s">
        <v>444</v>
      </c>
      <c r="F2808" s="15" t="s">
        <v>34</v>
      </c>
      <c r="G2808" s="70">
        <f>G2809</f>
        <v>0</v>
      </c>
      <c r="H2808" s="8">
        <v>0</v>
      </c>
      <c r="I2808" s="8">
        <v>0</v>
      </c>
      <c r="J2808" s="304"/>
      <c r="K2808" s="62"/>
      <c r="L2808" s="62"/>
      <c r="M2808" s="62"/>
      <c r="N2808" s="62"/>
      <c r="O2808" s="62"/>
      <c r="P2808" s="62"/>
      <c r="Q2808" s="62"/>
      <c r="R2808" s="62"/>
    </row>
    <row r="2809" spans="1:18" s="3" customFormat="1" ht="38.25" hidden="1" customHeight="1" x14ac:dyDescent="0.2">
      <c r="A2809" s="16" t="s">
        <v>35</v>
      </c>
      <c r="B2809" s="49">
        <v>793</v>
      </c>
      <c r="C2809" s="15" t="s">
        <v>155</v>
      </c>
      <c r="D2809" s="15" t="s">
        <v>155</v>
      </c>
      <c r="E2809" s="15" t="s">
        <v>444</v>
      </c>
      <c r="F2809" s="15" t="s">
        <v>36</v>
      </c>
      <c r="G2809" s="70"/>
      <c r="H2809" s="8">
        <v>0</v>
      </c>
      <c r="I2809" s="8">
        <v>0</v>
      </c>
      <c r="J2809" s="304"/>
      <c r="K2809" s="62"/>
      <c r="L2809" s="62"/>
      <c r="M2809" s="62"/>
      <c r="N2809" s="62"/>
      <c r="O2809" s="62"/>
      <c r="P2809" s="62"/>
      <c r="Q2809" s="62"/>
      <c r="R2809" s="62"/>
    </row>
    <row r="2810" spans="1:18" ht="67.5" hidden="1" customHeight="1" x14ac:dyDescent="0.2">
      <c r="A2810" s="37" t="s">
        <v>883</v>
      </c>
      <c r="B2810" s="49">
        <v>793</v>
      </c>
      <c r="C2810" s="15" t="s">
        <v>155</v>
      </c>
      <c r="D2810" s="15" t="s">
        <v>155</v>
      </c>
      <c r="E2810" s="15" t="s">
        <v>535</v>
      </c>
      <c r="F2810" s="15"/>
      <c r="G2810" s="70">
        <f>G2811</f>
        <v>0</v>
      </c>
      <c r="H2810" s="8">
        <v>0</v>
      </c>
      <c r="I2810" s="8">
        <v>0</v>
      </c>
      <c r="J2810" s="304"/>
      <c r="K2810" s="69"/>
      <c r="L2810" s="69"/>
      <c r="M2810" s="69"/>
      <c r="N2810" s="69"/>
      <c r="O2810" s="69"/>
      <c r="P2810" s="69"/>
      <c r="Q2810" s="69"/>
      <c r="R2810" s="69"/>
    </row>
    <row r="2811" spans="1:18" ht="44.25" hidden="1" customHeight="1" x14ac:dyDescent="0.2">
      <c r="A2811" s="16" t="s">
        <v>91</v>
      </c>
      <c r="B2811" s="49">
        <v>793</v>
      </c>
      <c r="C2811" s="15" t="s">
        <v>155</v>
      </c>
      <c r="D2811" s="15" t="s">
        <v>155</v>
      </c>
      <c r="E2811" s="15" t="s">
        <v>535</v>
      </c>
      <c r="F2811" s="15" t="s">
        <v>316</v>
      </c>
      <c r="G2811" s="70">
        <f>G2812</f>
        <v>0</v>
      </c>
      <c r="H2811" s="8">
        <v>0</v>
      </c>
      <c r="I2811" s="8">
        <v>0</v>
      </c>
      <c r="J2811" s="304"/>
      <c r="K2811" s="69"/>
      <c r="L2811" s="69"/>
      <c r="M2811" s="69"/>
      <c r="N2811" s="69"/>
      <c r="O2811" s="69"/>
      <c r="P2811" s="69"/>
      <c r="Q2811" s="69"/>
      <c r="R2811" s="69"/>
    </row>
    <row r="2812" spans="1:18" ht="20.25" hidden="1" customHeight="1" x14ac:dyDescent="0.2">
      <c r="A2812" s="16" t="s">
        <v>317</v>
      </c>
      <c r="B2812" s="49">
        <v>793</v>
      </c>
      <c r="C2812" s="15" t="s">
        <v>155</v>
      </c>
      <c r="D2812" s="15" t="s">
        <v>155</v>
      </c>
      <c r="E2812" s="15" t="s">
        <v>535</v>
      </c>
      <c r="F2812" s="15" t="s">
        <v>318</v>
      </c>
      <c r="G2812" s="306"/>
      <c r="H2812" s="8"/>
      <c r="I2812" s="8"/>
      <c r="J2812" s="304"/>
      <c r="K2812" s="69"/>
      <c r="L2812" s="69"/>
      <c r="M2812" s="69"/>
      <c r="N2812" s="69"/>
      <c r="O2812" s="69"/>
      <c r="P2812" s="69"/>
      <c r="Q2812" s="69"/>
      <c r="R2812" s="69"/>
    </row>
    <row r="2813" spans="1:18" ht="70.5" hidden="1" customHeight="1" x14ac:dyDescent="0.2">
      <c r="A2813" s="37" t="s">
        <v>731</v>
      </c>
      <c r="B2813" s="49">
        <v>793</v>
      </c>
      <c r="C2813" s="15" t="s">
        <v>155</v>
      </c>
      <c r="D2813" s="15" t="s">
        <v>155</v>
      </c>
      <c r="E2813" s="15" t="s">
        <v>632</v>
      </c>
      <c r="F2813" s="15"/>
      <c r="G2813" s="70">
        <f>G2814</f>
        <v>0</v>
      </c>
      <c r="H2813" s="8">
        <v>0</v>
      </c>
      <c r="I2813" s="8">
        <v>0</v>
      </c>
      <c r="J2813" s="304"/>
      <c r="K2813" s="69"/>
      <c r="L2813" s="69"/>
      <c r="M2813" s="69"/>
      <c r="N2813" s="69"/>
      <c r="O2813" s="69"/>
      <c r="P2813" s="69"/>
      <c r="Q2813" s="69"/>
      <c r="R2813" s="69"/>
    </row>
    <row r="2814" spans="1:18" ht="21" hidden="1" customHeight="1" x14ac:dyDescent="0.2">
      <c r="A2814" s="16" t="s">
        <v>140</v>
      </c>
      <c r="B2814" s="49">
        <v>793</v>
      </c>
      <c r="C2814" s="15" t="s">
        <v>155</v>
      </c>
      <c r="D2814" s="15" t="s">
        <v>155</v>
      </c>
      <c r="E2814" s="15" t="s">
        <v>632</v>
      </c>
      <c r="F2814" s="15" t="s">
        <v>141</v>
      </c>
      <c r="G2814" s="70">
        <f>G2815</f>
        <v>0</v>
      </c>
      <c r="H2814" s="8">
        <v>0</v>
      </c>
      <c r="I2814" s="8">
        <v>0</v>
      </c>
      <c r="J2814" s="304"/>
      <c r="K2814" s="69"/>
      <c r="L2814" s="69"/>
      <c r="M2814" s="69"/>
      <c r="N2814" s="69"/>
      <c r="O2814" s="69"/>
      <c r="P2814" s="69"/>
      <c r="Q2814" s="69"/>
      <c r="R2814" s="69"/>
    </row>
    <row r="2815" spans="1:18" ht="20.25" hidden="1" customHeight="1" x14ac:dyDescent="0.2">
      <c r="A2815" s="16" t="s">
        <v>160</v>
      </c>
      <c r="B2815" s="49">
        <v>793</v>
      </c>
      <c r="C2815" s="15" t="s">
        <v>155</v>
      </c>
      <c r="D2815" s="15" t="s">
        <v>155</v>
      </c>
      <c r="E2815" s="15" t="s">
        <v>632</v>
      </c>
      <c r="F2815" s="15" t="s">
        <v>161</v>
      </c>
      <c r="G2815" s="70"/>
      <c r="H2815" s="8"/>
      <c r="I2815" s="8"/>
      <c r="J2815" s="304"/>
      <c r="K2815" s="69"/>
      <c r="L2815" s="69"/>
      <c r="M2815" s="69"/>
      <c r="N2815" s="69"/>
      <c r="O2815" s="69"/>
      <c r="P2815" s="69"/>
      <c r="Q2815" s="69"/>
      <c r="R2815" s="69"/>
    </row>
    <row r="2816" spans="1:18" ht="57" hidden="1" customHeight="1" x14ac:dyDescent="0.2">
      <c r="A2816" s="37" t="s">
        <v>775</v>
      </c>
      <c r="B2816" s="49">
        <v>793</v>
      </c>
      <c r="C2816" s="15" t="s">
        <v>155</v>
      </c>
      <c r="D2816" s="15" t="s">
        <v>155</v>
      </c>
      <c r="E2816" s="15" t="s">
        <v>774</v>
      </c>
      <c r="F2816" s="15"/>
      <c r="G2816" s="70">
        <f>G2817</f>
        <v>0</v>
      </c>
      <c r="H2816" s="70">
        <f t="shared" ref="H2816:I2816" si="757">H2817</f>
        <v>0</v>
      </c>
      <c r="I2816" s="70">
        <f t="shared" si="757"/>
        <v>0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27" hidden="1" customHeight="1" x14ac:dyDescent="0.2">
      <c r="A2817" s="16" t="s">
        <v>60</v>
      </c>
      <c r="B2817" s="49">
        <v>793</v>
      </c>
      <c r="C2817" s="15" t="s">
        <v>155</v>
      </c>
      <c r="D2817" s="15" t="s">
        <v>155</v>
      </c>
      <c r="E2817" s="15" t="s">
        <v>774</v>
      </c>
      <c r="F2817" s="15" t="s">
        <v>61</v>
      </c>
      <c r="G2817" s="70">
        <f>G2818</f>
        <v>0</v>
      </c>
      <c r="H2817" s="8">
        <f>H2818</f>
        <v>0</v>
      </c>
      <c r="I2817" s="8">
        <f>I2818</f>
        <v>0</v>
      </c>
      <c r="J2817" s="304"/>
      <c r="K2817" s="69"/>
      <c r="L2817" s="69"/>
      <c r="M2817" s="69"/>
      <c r="N2817" s="69"/>
      <c r="O2817" s="69"/>
      <c r="P2817" s="69"/>
      <c r="Q2817" s="69"/>
      <c r="R2817" s="69"/>
    </row>
    <row r="2818" spans="1:18" ht="18.75" hidden="1" customHeight="1" x14ac:dyDescent="0.2">
      <c r="A2818" s="16" t="s">
        <v>162</v>
      </c>
      <c r="B2818" s="49">
        <v>793</v>
      </c>
      <c r="C2818" s="15" t="s">
        <v>155</v>
      </c>
      <c r="D2818" s="15" t="s">
        <v>155</v>
      </c>
      <c r="E2818" s="15" t="s">
        <v>774</v>
      </c>
      <c r="F2818" s="15" t="s">
        <v>163</v>
      </c>
      <c r="G2818" s="70">
        <f>450000-450000</f>
        <v>0</v>
      </c>
      <c r="H2818" s="70">
        <v>0</v>
      </c>
      <c r="I2818" s="70">
        <v>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18" ht="28.5" hidden="1" customHeight="1" x14ac:dyDescent="0.2">
      <c r="A2819" s="37" t="s">
        <v>253</v>
      </c>
      <c r="B2819" s="49">
        <v>793</v>
      </c>
      <c r="C2819" s="15" t="s">
        <v>155</v>
      </c>
      <c r="D2819" s="15" t="s">
        <v>155</v>
      </c>
      <c r="E2819" s="15" t="s">
        <v>502</v>
      </c>
      <c r="F2819" s="15"/>
      <c r="G2819" s="70">
        <f>G2820</f>
        <v>0</v>
      </c>
      <c r="H2819" s="70">
        <f t="shared" ref="H2819:I2820" si="758">H2820</f>
        <v>0</v>
      </c>
      <c r="I2819" s="70">
        <f t="shared" si="758"/>
        <v>0</v>
      </c>
      <c r="J2819" s="304"/>
      <c r="K2819" s="69"/>
      <c r="L2819" s="69"/>
      <c r="M2819" s="69"/>
      <c r="N2819" s="69"/>
      <c r="O2819" s="69"/>
      <c r="P2819" s="69"/>
      <c r="Q2819" s="69"/>
      <c r="R2819" s="69"/>
    </row>
    <row r="2820" spans="1:18" ht="27.75" hidden="1" customHeight="1" x14ac:dyDescent="0.2">
      <c r="A2820" s="16" t="s">
        <v>91</v>
      </c>
      <c r="B2820" s="49">
        <v>793</v>
      </c>
      <c r="C2820" s="15" t="s">
        <v>155</v>
      </c>
      <c r="D2820" s="15" t="s">
        <v>155</v>
      </c>
      <c r="E2820" s="15" t="s">
        <v>502</v>
      </c>
      <c r="F2820" s="15" t="s">
        <v>316</v>
      </c>
      <c r="G2820" s="70">
        <f>G2821</f>
        <v>0</v>
      </c>
      <c r="H2820" s="70">
        <f t="shared" si="758"/>
        <v>0</v>
      </c>
      <c r="I2820" s="70">
        <f t="shared" si="758"/>
        <v>0</v>
      </c>
      <c r="J2820" s="304"/>
      <c r="K2820" s="69"/>
      <c r="L2820" s="69"/>
      <c r="M2820" s="69"/>
      <c r="N2820" s="69"/>
      <c r="O2820" s="69"/>
      <c r="P2820" s="69"/>
      <c r="Q2820" s="69"/>
      <c r="R2820" s="69"/>
    </row>
    <row r="2821" spans="1:18" ht="31.5" hidden="1" customHeight="1" x14ac:dyDescent="0.2">
      <c r="A2821" s="16" t="s">
        <v>317</v>
      </c>
      <c r="B2821" s="49">
        <v>793</v>
      </c>
      <c r="C2821" s="15" t="s">
        <v>155</v>
      </c>
      <c r="D2821" s="15" t="s">
        <v>155</v>
      </c>
      <c r="E2821" s="15" t="s">
        <v>502</v>
      </c>
      <c r="F2821" s="82" t="s">
        <v>318</v>
      </c>
      <c r="G2821" s="70"/>
      <c r="H2821" s="70"/>
      <c r="I2821" s="70"/>
      <c r="J2821" s="304"/>
      <c r="K2821" s="69"/>
      <c r="L2821" s="69"/>
      <c r="M2821" s="69"/>
      <c r="N2821" s="69"/>
      <c r="O2821" s="69"/>
      <c r="P2821" s="69"/>
      <c r="Q2821" s="69"/>
      <c r="R2821" s="69"/>
    </row>
    <row r="2822" spans="1:18" ht="23.25" customHeight="1" x14ac:dyDescent="0.2">
      <c r="A2822" s="16" t="s">
        <v>253</v>
      </c>
      <c r="B2822" s="49">
        <v>793</v>
      </c>
      <c r="C2822" s="15" t="s">
        <v>155</v>
      </c>
      <c r="D2822" s="15" t="s">
        <v>155</v>
      </c>
      <c r="E2822" s="15" t="s">
        <v>501</v>
      </c>
      <c r="F2822" s="82"/>
      <c r="G2822" s="70">
        <f>G2823</f>
        <v>2642072.12</v>
      </c>
      <c r="H2822" s="70"/>
      <c r="I2822" s="70"/>
      <c r="J2822" s="304"/>
      <c r="K2822" s="69"/>
      <c r="L2822" s="69"/>
      <c r="M2822" s="69"/>
      <c r="N2822" s="69"/>
      <c r="O2822" s="69"/>
      <c r="P2822" s="69"/>
      <c r="Q2822" s="69"/>
      <c r="R2822" s="69"/>
    </row>
    <row r="2823" spans="1:18" s="18" customFormat="1" ht="22.5" customHeight="1" x14ac:dyDescent="0.2">
      <c r="A2823" s="16" t="s">
        <v>253</v>
      </c>
      <c r="B2823" s="49">
        <v>793</v>
      </c>
      <c r="C2823" s="15" t="s">
        <v>155</v>
      </c>
      <c r="D2823" s="15" t="s">
        <v>155</v>
      </c>
      <c r="E2823" s="15" t="s">
        <v>502</v>
      </c>
      <c r="F2823" s="15"/>
      <c r="G2823" s="70">
        <f t="shared" ref="G2823:I2824" si="759">G2824</f>
        <v>2642072.12</v>
      </c>
      <c r="H2823" s="70">
        <f t="shared" si="759"/>
        <v>0</v>
      </c>
      <c r="I2823" s="70">
        <f t="shared" si="759"/>
        <v>0</v>
      </c>
      <c r="J2823" s="158"/>
      <c r="K2823" s="165"/>
      <c r="L2823" s="165"/>
      <c r="M2823" s="165"/>
      <c r="N2823" s="165"/>
      <c r="O2823" s="165"/>
      <c r="P2823" s="165"/>
      <c r="Q2823" s="165"/>
      <c r="R2823" s="165"/>
    </row>
    <row r="2824" spans="1:18" ht="35.25" customHeight="1" x14ac:dyDescent="0.2">
      <c r="A2824" s="16" t="s">
        <v>91</v>
      </c>
      <c r="B2824" s="49">
        <v>793</v>
      </c>
      <c r="C2824" s="15" t="s">
        <v>155</v>
      </c>
      <c r="D2824" s="15" t="s">
        <v>155</v>
      </c>
      <c r="E2824" s="15" t="s">
        <v>502</v>
      </c>
      <c r="F2824" s="15" t="s">
        <v>316</v>
      </c>
      <c r="G2824" s="70">
        <f t="shared" si="759"/>
        <v>2642072.12</v>
      </c>
      <c r="H2824" s="70">
        <f t="shared" si="759"/>
        <v>0</v>
      </c>
      <c r="I2824" s="70">
        <f t="shared" si="759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</row>
    <row r="2825" spans="1:18" s="18" customFormat="1" ht="25.5" customHeight="1" x14ac:dyDescent="0.2">
      <c r="A2825" s="16" t="s">
        <v>317</v>
      </c>
      <c r="B2825" s="49">
        <v>793</v>
      </c>
      <c r="C2825" s="15" t="s">
        <v>155</v>
      </c>
      <c r="D2825" s="15" t="s">
        <v>155</v>
      </c>
      <c r="E2825" s="15" t="s">
        <v>502</v>
      </c>
      <c r="F2825" s="15" t="s">
        <v>318</v>
      </c>
      <c r="G2825" s="70">
        <v>2642072.12</v>
      </c>
      <c r="H2825" s="70"/>
      <c r="I2825" s="70"/>
      <c r="J2825" s="158"/>
      <c r="K2825" s="165"/>
      <c r="L2825" s="165"/>
      <c r="M2825" s="165"/>
      <c r="N2825" s="165"/>
      <c r="O2825" s="165"/>
      <c r="P2825" s="165"/>
      <c r="Q2825" s="165"/>
      <c r="R2825" s="165"/>
    </row>
    <row r="2826" spans="1:18" s="22" customFormat="1" ht="22.5" customHeight="1" x14ac:dyDescent="0.2">
      <c r="A2826" s="34" t="s">
        <v>2</v>
      </c>
      <c r="B2826" s="19">
        <v>793</v>
      </c>
      <c r="C2826" s="36" t="s">
        <v>145</v>
      </c>
      <c r="D2826" s="36"/>
      <c r="E2826" s="36"/>
      <c r="F2826" s="36"/>
      <c r="G2826" s="71">
        <f>G2827</f>
        <v>10326782.560000001</v>
      </c>
      <c r="H2826" s="71">
        <f t="shared" ref="H2826:I2826" si="760">H2827</f>
        <v>8058400</v>
      </c>
      <c r="I2826" s="71">
        <f t="shared" si="760"/>
        <v>8000000</v>
      </c>
      <c r="J2826" s="296">
        <f>G2850+G2855+G2862+G2865+G2872</f>
        <v>8771421.5099999998</v>
      </c>
      <c r="K2826" s="61"/>
      <c r="L2826" s="61"/>
      <c r="M2826" s="61"/>
      <c r="N2826" s="61"/>
      <c r="O2826" s="61"/>
      <c r="P2826" s="61"/>
      <c r="Q2826" s="222"/>
      <c r="R2826" s="61"/>
    </row>
    <row r="2827" spans="1:18" s="3" customFormat="1" ht="24.75" customHeight="1" x14ac:dyDescent="0.2">
      <c r="A2827" s="16" t="s">
        <v>320</v>
      </c>
      <c r="B2827" s="49">
        <v>793</v>
      </c>
      <c r="C2827" s="15" t="s">
        <v>145</v>
      </c>
      <c r="D2827" s="15" t="s">
        <v>155</v>
      </c>
      <c r="E2827" s="15"/>
      <c r="F2827" s="15"/>
      <c r="G2827" s="70">
        <f>G2838+G2828</f>
        <v>10326782.560000001</v>
      </c>
      <c r="H2827" s="70">
        <f t="shared" ref="H2827:I2827" si="761">H2838+H2828</f>
        <v>8058400</v>
      </c>
      <c r="I2827" s="70">
        <f t="shared" si="761"/>
        <v>8000000</v>
      </c>
      <c r="J2827" s="158"/>
      <c r="K2827" s="62"/>
      <c r="L2827" s="62"/>
      <c r="M2827" s="62"/>
      <c r="N2827" s="63"/>
      <c r="O2827" s="62"/>
      <c r="P2827" s="62"/>
      <c r="Q2827" s="62"/>
      <c r="R2827" s="62"/>
    </row>
    <row r="2828" spans="1:18" ht="41.25" customHeight="1" x14ac:dyDescent="0.2">
      <c r="A2828" s="80" t="s">
        <v>1023</v>
      </c>
      <c r="B2828" s="14">
        <v>793</v>
      </c>
      <c r="C2828" s="15" t="s">
        <v>145</v>
      </c>
      <c r="D2828" s="15" t="s">
        <v>155</v>
      </c>
      <c r="E2828" s="15" t="s">
        <v>243</v>
      </c>
      <c r="F2828" s="15"/>
      <c r="G2828" s="70">
        <f>G2829+G2832</f>
        <v>0</v>
      </c>
      <c r="H2828" s="70">
        <f t="shared" ref="H2828:I2828" si="762">H2829</f>
        <v>400933.57</v>
      </c>
      <c r="I2828" s="70">
        <f t="shared" si="762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</row>
    <row r="2829" spans="1:18" s="3" customFormat="1" ht="38.25" customHeight="1" x14ac:dyDescent="0.2">
      <c r="A2829" s="16" t="s">
        <v>916</v>
      </c>
      <c r="B2829" s="49">
        <v>793</v>
      </c>
      <c r="C2829" s="15" t="s">
        <v>145</v>
      </c>
      <c r="D2829" s="15" t="s">
        <v>155</v>
      </c>
      <c r="E2829" s="15" t="s">
        <v>1575</v>
      </c>
      <c r="F2829" s="15"/>
      <c r="G2829" s="70">
        <f t="shared" ref="G2829:I2830" si="763">G2830</f>
        <v>0</v>
      </c>
      <c r="H2829" s="70">
        <f t="shared" si="763"/>
        <v>400933.57</v>
      </c>
      <c r="I2829" s="70">
        <f t="shared" si="763"/>
        <v>0</v>
      </c>
      <c r="J2829" s="158"/>
      <c r="K2829" s="62"/>
      <c r="L2829" s="62"/>
      <c r="M2829" s="62"/>
      <c r="N2829" s="62"/>
      <c r="O2829" s="62"/>
      <c r="P2829" s="62"/>
      <c r="Q2829" s="62"/>
      <c r="R2829" s="62"/>
    </row>
    <row r="2830" spans="1:18" s="3" customFormat="1" ht="38.25" customHeight="1" x14ac:dyDescent="0.2">
      <c r="A2830" s="16" t="s">
        <v>33</v>
      </c>
      <c r="B2830" s="49">
        <v>793</v>
      </c>
      <c r="C2830" s="15" t="s">
        <v>145</v>
      </c>
      <c r="D2830" s="15" t="s">
        <v>155</v>
      </c>
      <c r="E2830" s="15" t="s">
        <v>1575</v>
      </c>
      <c r="F2830" s="15" t="s">
        <v>34</v>
      </c>
      <c r="G2830" s="70">
        <f t="shared" si="763"/>
        <v>0</v>
      </c>
      <c r="H2830" s="70">
        <f t="shared" si="763"/>
        <v>400933.57</v>
      </c>
      <c r="I2830" s="70">
        <f t="shared" si="763"/>
        <v>0</v>
      </c>
      <c r="J2830" s="158"/>
      <c r="K2830" s="62"/>
      <c r="L2830" s="62"/>
      <c r="M2830" s="62"/>
      <c r="N2830" s="62"/>
      <c r="O2830" s="62"/>
      <c r="P2830" s="62"/>
      <c r="Q2830" s="62"/>
      <c r="R2830" s="62"/>
    </row>
    <row r="2831" spans="1:18" s="3" customFormat="1" ht="39.75" customHeight="1" x14ac:dyDescent="0.2">
      <c r="A2831" s="16" t="s">
        <v>35</v>
      </c>
      <c r="B2831" s="49">
        <v>793</v>
      </c>
      <c r="C2831" s="15" t="s">
        <v>145</v>
      </c>
      <c r="D2831" s="15" t="s">
        <v>155</v>
      </c>
      <c r="E2831" s="15" t="s">
        <v>1575</v>
      </c>
      <c r="F2831" s="15" t="s">
        <v>36</v>
      </c>
      <c r="G2831" s="70">
        <v>0</v>
      </c>
      <c r="H2831" s="70">
        <v>400933.57</v>
      </c>
      <c r="I2831" s="70"/>
      <c r="J2831" s="158"/>
      <c r="K2831" s="62"/>
      <c r="L2831" s="62"/>
      <c r="M2831" s="62"/>
      <c r="N2831" s="62"/>
      <c r="O2831" s="62"/>
      <c r="P2831" s="62"/>
      <c r="Q2831" s="62"/>
      <c r="R2831" s="62"/>
    </row>
    <row r="2832" spans="1:18" ht="44.25" hidden="1" customHeight="1" x14ac:dyDescent="0.2">
      <c r="A2832" s="50" t="s">
        <v>1159</v>
      </c>
      <c r="B2832" s="14">
        <v>793</v>
      </c>
      <c r="C2832" s="15" t="s">
        <v>145</v>
      </c>
      <c r="D2832" s="15" t="s">
        <v>155</v>
      </c>
      <c r="E2832" s="15" t="s">
        <v>1158</v>
      </c>
      <c r="F2832" s="15"/>
      <c r="G2832" s="70">
        <f>G2833</f>
        <v>0</v>
      </c>
      <c r="H2832" s="70">
        <f>H2833</f>
        <v>0</v>
      </c>
      <c r="I2832" s="70">
        <f>I2833</f>
        <v>0</v>
      </c>
      <c r="J2832" s="158"/>
      <c r="K2832" s="69"/>
      <c r="L2832" s="69"/>
      <c r="M2832" s="69"/>
      <c r="N2832" s="69"/>
      <c r="O2832" s="69"/>
      <c r="P2832" s="69"/>
      <c r="Q2832" s="69"/>
      <c r="R2832" s="69"/>
    </row>
    <row r="2833" spans="1:18" ht="32.25" hidden="1" customHeight="1" x14ac:dyDescent="0.2">
      <c r="A2833" s="16" t="s">
        <v>33</v>
      </c>
      <c r="B2833" s="14">
        <v>793</v>
      </c>
      <c r="C2833" s="15" t="s">
        <v>145</v>
      </c>
      <c r="D2833" s="15" t="s">
        <v>155</v>
      </c>
      <c r="E2833" s="15" t="s">
        <v>1158</v>
      </c>
      <c r="F2833" s="15" t="s">
        <v>34</v>
      </c>
      <c r="G2833" s="70">
        <f>G2834</f>
        <v>0</v>
      </c>
      <c r="H2833" s="70">
        <f t="shared" ref="H2833:I2833" si="764">H2834</f>
        <v>0</v>
      </c>
      <c r="I2833" s="70">
        <f t="shared" si="764"/>
        <v>0</v>
      </c>
      <c r="J2833" s="158"/>
      <c r="K2833" s="69"/>
      <c r="L2833" s="69"/>
      <c r="M2833" s="69"/>
      <c r="N2833" s="69"/>
      <c r="O2833" s="69"/>
      <c r="P2833" s="69"/>
      <c r="Q2833" s="69"/>
      <c r="R2833" s="69"/>
    </row>
    <row r="2834" spans="1:18" ht="30.75" hidden="1" customHeight="1" x14ac:dyDescent="0.2">
      <c r="A2834" s="16" t="s">
        <v>35</v>
      </c>
      <c r="B2834" s="14">
        <v>793</v>
      </c>
      <c r="C2834" s="15" t="s">
        <v>145</v>
      </c>
      <c r="D2834" s="15" t="s">
        <v>155</v>
      </c>
      <c r="E2834" s="15" t="s">
        <v>1158</v>
      </c>
      <c r="F2834" s="15" t="s">
        <v>36</v>
      </c>
      <c r="G2834" s="70"/>
      <c r="H2834" s="70"/>
      <c r="I2834" s="70"/>
      <c r="J2834" s="158"/>
      <c r="K2834" s="69"/>
      <c r="L2834" s="69"/>
      <c r="M2834" s="69"/>
      <c r="N2834" s="69"/>
      <c r="O2834" s="69"/>
      <c r="P2834" s="69"/>
      <c r="Q2834" s="69"/>
      <c r="R2834" s="69"/>
    </row>
    <row r="2835" spans="1:18" ht="44.25" hidden="1" customHeight="1" x14ac:dyDescent="0.2">
      <c r="A2835" s="50"/>
      <c r="B2835" s="14"/>
      <c r="C2835" s="15"/>
      <c r="D2835" s="15"/>
      <c r="E2835" s="15"/>
      <c r="F2835" s="15"/>
      <c r="G2835" s="70"/>
      <c r="H2835" s="70"/>
      <c r="I2835" s="70"/>
      <c r="J2835" s="158"/>
      <c r="K2835" s="69"/>
      <c r="L2835" s="69"/>
      <c r="M2835" s="69"/>
      <c r="N2835" s="69"/>
      <c r="O2835" s="69"/>
      <c r="P2835" s="69"/>
      <c r="Q2835" s="69"/>
      <c r="R2835" s="69"/>
    </row>
    <row r="2836" spans="1:18" ht="29.25" hidden="1" customHeight="1" x14ac:dyDescent="0.2">
      <c r="A2836" s="16"/>
      <c r="B2836" s="14"/>
      <c r="C2836" s="15"/>
      <c r="D2836" s="15"/>
      <c r="E2836" s="15"/>
      <c r="F2836" s="15"/>
      <c r="G2836" s="70"/>
      <c r="H2836" s="70"/>
      <c r="I2836" s="70"/>
      <c r="J2836" s="158"/>
      <c r="K2836" s="69"/>
      <c r="L2836" s="69"/>
      <c r="M2836" s="69"/>
      <c r="N2836" s="69"/>
      <c r="O2836" s="69"/>
      <c r="P2836" s="69"/>
      <c r="Q2836" s="69"/>
      <c r="R2836" s="69"/>
    </row>
    <row r="2837" spans="1:18" ht="30.75" hidden="1" customHeight="1" x14ac:dyDescent="0.2">
      <c r="A2837" s="16"/>
      <c r="B2837" s="14"/>
      <c r="C2837" s="15"/>
      <c r="D2837" s="15"/>
      <c r="E2837" s="15"/>
      <c r="F2837" s="15"/>
      <c r="G2837" s="319"/>
      <c r="H2837" s="70"/>
      <c r="I2837" s="70"/>
      <c r="J2837" s="158"/>
      <c r="K2837" s="69"/>
      <c r="L2837" s="69"/>
      <c r="M2837" s="69"/>
      <c r="N2837" s="69"/>
      <c r="O2837" s="69"/>
      <c r="P2837" s="69"/>
      <c r="Q2837" s="69"/>
      <c r="R2837" s="69"/>
    </row>
    <row r="2838" spans="1:18" s="3" customFormat="1" ht="48" customHeight="1" x14ac:dyDescent="0.2">
      <c r="A2838" s="16" t="s">
        <v>1029</v>
      </c>
      <c r="B2838" s="49">
        <v>793</v>
      </c>
      <c r="C2838" s="15" t="s">
        <v>145</v>
      </c>
      <c r="D2838" s="15" t="s">
        <v>155</v>
      </c>
      <c r="E2838" s="15" t="s">
        <v>242</v>
      </c>
      <c r="F2838" s="15"/>
      <c r="G2838" s="70">
        <f>G2841+G2850+G2856+G2864+G2868+G2860+G2842+G2869+G2859+G2900+G2845+G2851+G2903+G2906+G2909</f>
        <v>10326782.560000001</v>
      </c>
      <c r="H2838" s="70">
        <f>H2841+H2850+H2856+H2864+H2868+H2860+H2842+H2869+H2859+H2900+H2845+H2851</f>
        <v>7657466.4299999997</v>
      </c>
      <c r="I2838" s="70">
        <f t="shared" ref="I2838" si="765">I2841+I2850+I2856+I2864+I2868+I2860+I2842+I2869+I2859+I2900+I2845+I2851</f>
        <v>8000000</v>
      </c>
      <c r="J2838" s="158"/>
      <c r="K2838" s="62"/>
      <c r="L2838" s="62"/>
      <c r="M2838" s="62"/>
      <c r="N2838" s="63"/>
      <c r="O2838" s="62"/>
      <c r="P2838" s="62"/>
      <c r="Q2838" s="62"/>
      <c r="R2838" s="62"/>
    </row>
    <row r="2839" spans="1:18" s="3" customFormat="1" ht="38.25" hidden="1" customHeight="1" x14ac:dyDescent="0.2">
      <c r="A2839" s="16" t="s">
        <v>465</v>
      </c>
      <c r="B2839" s="49">
        <v>793</v>
      </c>
      <c r="C2839" s="15" t="s">
        <v>145</v>
      </c>
      <c r="D2839" s="15" t="s">
        <v>155</v>
      </c>
      <c r="E2839" s="15" t="s">
        <v>466</v>
      </c>
      <c r="F2839" s="15"/>
      <c r="G2839" s="70">
        <f>G2840</f>
        <v>0</v>
      </c>
      <c r="H2839" s="70">
        <f t="shared" ref="H2839:I2839" si="766">H2840</f>
        <v>0</v>
      </c>
      <c r="I2839" s="70">
        <f t="shared" si="766"/>
        <v>0</v>
      </c>
      <c r="J2839" s="304"/>
      <c r="K2839" s="62"/>
      <c r="L2839" s="62"/>
      <c r="M2839" s="62"/>
      <c r="N2839" s="62"/>
      <c r="O2839" s="62"/>
      <c r="P2839" s="62"/>
      <c r="Q2839" s="62"/>
      <c r="R2839" s="62"/>
    </row>
    <row r="2840" spans="1:18" s="3" customFormat="1" ht="38.25" hidden="1" customHeight="1" x14ac:dyDescent="0.2">
      <c r="A2840" s="16" t="s">
        <v>33</v>
      </c>
      <c r="B2840" s="49">
        <v>793</v>
      </c>
      <c r="C2840" s="15" t="s">
        <v>145</v>
      </c>
      <c r="D2840" s="15" t="s">
        <v>155</v>
      </c>
      <c r="E2840" s="15" t="s">
        <v>466</v>
      </c>
      <c r="F2840" s="15" t="s">
        <v>34</v>
      </c>
      <c r="G2840" s="70">
        <f>G2841</f>
        <v>0</v>
      </c>
      <c r="H2840" s="70">
        <f t="shared" ref="H2840:I2840" si="767">H2841</f>
        <v>0</v>
      </c>
      <c r="I2840" s="70">
        <f t="shared" si="767"/>
        <v>0</v>
      </c>
      <c r="J2840" s="304"/>
      <c r="K2840" s="62"/>
      <c r="L2840" s="62"/>
      <c r="M2840" s="62"/>
      <c r="N2840" s="62"/>
      <c r="O2840" s="62"/>
      <c r="P2840" s="62"/>
      <c r="Q2840" s="62"/>
      <c r="R2840" s="62"/>
    </row>
    <row r="2841" spans="1:18" s="3" customFormat="1" ht="38.25" hidden="1" customHeight="1" x14ac:dyDescent="0.2">
      <c r="A2841" s="16" t="s">
        <v>35</v>
      </c>
      <c r="B2841" s="49">
        <v>793</v>
      </c>
      <c r="C2841" s="15" t="s">
        <v>145</v>
      </c>
      <c r="D2841" s="15" t="s">
        <v>155</v>
      </c>
      <c r="E2841" s="15" t="s">
        <v>466</v>
      </c>
      <c r="F2841" s="15" t="s">
        <v>36</v>
      </c>
      <c r="G2841" s="70"/>
      <c r="H2841" s="70"/>
      <c r="I2841" s="70"/>
      <c r="J2841" s="158"/>
      <c r="K2841" s="62"/>
      <c r="L2841" s="62"/>
      <c r="M2841" s="62"/>
      <c r="N2841" s="62"/>
      <c r="O2841" s="62"/>
      <c r="P2841" s="62"/>
      <c r="Q2841" s="62"/>
      <c r="R2841" s="62"/>
    </row>
    <row r="2842" spans="1:18" s="3" customFormat="1" ht="46.5" hidden="1" customHeight="1" x14ac:dyDescent="0.2">
      <c r="A2842" s="16" t="s">
        <v>932</v>
      </c>
      <c r="B2842" s="49">
        <v>793</v>
      </c>
      <c r="C2842" s="15" t="s">
        <v>145</v>
      </c>
      <c r="D2842" s="15" t="s">
        <v>155</v>
      </c>
      <c r="E2842" s="15" t="s">
        <v>931</v>
      </c>
      <c r="F2842" s="15"/>
      <c r="G2842" s="70">
        <f t="shared" ref="G2842:I2843" si="768">G2843</f>
        <v>0</v>
      </c>
      <c r="H2842" s="70">
        <f t="shared" si="768"/>
        <v>0</v>
      </c>
      <c r="I2842" s="70">
        <f t="shared" si="768"/>
        <v>0</v>
      </c>
      <c r="J2842" s="158"/>
      <c r="K2842" s="62"/>
      <c r="L2842" s="62"/>
      <c r="M2842" s="62"/>
      <c r="N2842" s="62"/>
      <c r="O2842" s="62"/>
      <c r="P2842" s="62"/>
      <c r="Q2842" s="62"/>
      <c r="R2842" s="62"/>
    </row>
    <row r="2843" spans="1:18" s="3" customFormat="1" ht="38.25" hidden="1" customHeight="1" x14ac:dyDescent="0.2">
      <c r="A2843" s="16" t="s">
        <v>33</v>
      </c>
      <c r="B2843" s="49">
        <v>793</v>
      </c>
      <c r="C2843" s="15" t="s">
        <v>145</v>
      </c>
      <c r="D2843" s="15" t="s">
        <v>155</v>
      </c>
      <c r="E2843" s="15" t="s">
        <v>931</v>
      </c>
      <c r="F2843" s="15" t="s">
        <v>34</v>
      </c>
      <c r="G2843" s="70">
        <f t="shared" si="768"/>
        <v>0</v>
      </c>
      <c r="H2843" s="70">
        <f t="shared" si="768"/>
        <v>0</v>
      </c>
      <c r="I2843" s="70">
        <f t="shared" si="768"/>
        <v>0</v>
      </c>
      <c r="J2843" s="158"/>
      <c r="K2843" s="62"/>
      <c r="L2843" s="62"/>
      <c r="M2843" s="62"/>
      <c r="N2843" s="62"/>
      <c r="O2843" s="62"/>
      <c r="P2843" s="62"/>
      <c r="Q2843" s="62"/>
      <c r="R2843" s="62"/>
    </row>
    <row r="2844" spans="1:18" s="3" customFormat="1" ht="38.25" hidden="1" customHeight="1" x14ac:dyDescent="0.2">
      <c r="A2844" s="16" t="s">
        <v>35</v>
      </c>
      <c r="B2844" s="49">
        <v>793</v>
      </c>
      <c r="C2844" s="15" t="s">
        <v>145</v>
      </c>
      <c r="D2844" s="15" t="s">
        <v>155</v>
      </c>
      <c r="E2844" s="15" t="s">
        <v>931</v>
      </c>
      <c r="F2844" s="15" t="s">
        <v>36</v>
      </c>
      <c r="G2844" s="70"/>
      <c r="H2844" s="70"/>
      <c r="I2844" s="70"/>
      <c r="J2844" s="158"/>
      <c r="K2844" s="62"/>
      <c r="L2844" s="62"/>
      <c r="M2844" s="62"/>
      <c r="N2844" s="62"/>
      <c r="O2844" s="62"/>
      <c r="P2844" s="62"/>
      <c r="Q2844" s="62"/>
      <c r="R2844" s="62"/>
    </row>
    <row r="2845" spans="1:18" s="3" customFormat="1" ht="109.5" hidden="1" customHeight="1" x14ac:dyDescent="0.2">
      <c r="A2845" s="16" t="s">
        <v>1351</v>
      </c>
      <c r="B2845" s="49">
        <v>793</v>
      </c>
      <c r="C2845" s="15" t="s">
        <v>145</v>
      </c>
      <c r="D2845" s="15" t="s">
        <v>155</v>
      </c>
      <c r="E2845" s="15" t="s">
        <v>1315</v>
      </c>
      <c r="F2845" s="15"/>
      <c r="G2845" s="70">
        <f t="shared" ref="G2845:I2846" si="769">G2846</f>
        <v>0</v>
      </c>
      <c r="H2845" s="70">
        <f t="shared" si="769"/>
        <v>0</v>
      </c>
      <c r="I2845" s="70">
        <f t="shared" si="769"/>
        <v>0</v>
      </c>
      <c r="J2845" s="158"/>
      <c r="K2845" s="62"/>
      <c r="L2845" s="62"/>
      <c r="M2845" s="62"/>
      <c r="N2845" s="62"/>
      <c r="O2845" s="62"/>
      <c r="P2845" s="62"/>
      <c r="Q2845" s="62"/>
      <c r="R2845" s="62"/>
    </row>
    <row r="2846" spans="1:18" s="3" customFormat="1" ht="38.25" hidden="1" customHeight="1" x14ac:dyDescent="0.2">
      <c r="A2846" s="16" t="s">
        <v>33</v>
      </c>
      <c r="B2846" s="49">
        <v>793</v>
      </c>
      <c r="C2846" s="15" t="s">
        <v>145</v>
      </c>
      <c r="D2846" s="15" t="s">
        <v>155</v>
      </c>
      <c r="E2846" s="15" t="s">
        <v>1315</v>
      </c>
      <c r="F2846" s="15" t="s">
        <v>34</v>
      </c>
      <c r="G2846" s="70">
        <f t="shared" si="769"/>
        <v>0</v>
      </c>
      <c r="H2846" s="70">
        <f t="shared" si="769"/>
        <v>0</v>
      </c>
      <c r="I2846" s="70">
        <f t="shared" si="769"/>
        <v>0</v>
      </c>
      <c r="J2846" s="158"/>
      <c r="K2846" s="62"/>
      <c r="L2846" s="62"/>
      <c r="M2846" s="62"/>
      <c r="N2846" s="62"/>
      <c r="O2846" s="62"/>
      <c r="P2846" s="62"/>
      <c r="Q2846" s="62"/>
      <c r="R2846" s="62"/>
    </row>
    <row r="2847" spans="1:18" s="3" customFormat="1" ht="38.25" hidden="1" customHeight="1" x14ac:dyDescent="0.2">
      <c r="A2847" s="16" t="s">
        <v>35</v>
      </c>
      <c r="B2847" s="49">
        <v>793</v>
      </c>
      <c r="C2847" s="15" t="s">
        <v>145</v>
      </c>
      <c r="D2847" s="15" t="s">
        <v>155</v>
      </c>
      <c r="E2847" s="15" t="s">
        <v>1315</v>
      </c>
      <c r="F2847" s="15" t="s">
        <v>36</v>
      </c>
      <c r="G2847" s="70"/>
      <c r="H2847" s="70">
        <v>0</v>
      </c>
      <c r="I2847" s="70">
        <v>0</v>
      </c>
      <c r="J2847" s="158"/>
      <c r="K2847" s="62"/>
      <c r="L2847" s="62"/>
      <c r="M2847" s="62"/>
      <c r="N2847" s="62"/>
      <c r="O2847" s="62"/>
      <c r="P2847" s="62"/>
      <c r="Q2847" s="62"/>
      <c r="R2847" s="62"/>
    </row>
    <row r="2848" spans="1:18" s="3" customFormat="1" ht="38.25" customHeight="1" x14ac:dyDescent="0.2">
      <c r="A2848" s="16" t="s">
        <v>423</v>
      </c>
      <c r="B2848" s="49">
        <v>793</v>
      </c>
      <c r="C2848" s="15" t="s">
        <v>145</v>
      </c>
      <c r="D2848" s="15" t="s">
        <v>155</v>
      </c>
      <c r="E2848" s="15" t="s">
        <v>337</v>
      </c>
      <c r="F2848" s="15"/>
      <c r="G2848" s="70">
        <f t="shared" ref="G2848:I2852" si="770">G2849</f>
        <v>4625161</v>
      </c>
      <c r="H2848" s="70">
        <f t="shared" si="770"/>
        <v>4100000</v>
      </c>
      <c r="I2848" s="70">
        <f t="shared" si="770"/>
        <v>4100000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18" s="3" customFormat="1" ht="38.25" customHeight="1" x14ac:dyDescent="0.2">
      <c r="A2849" s="16" t="s">
        <v>33</v>
      </c>
      <c r="B2849" s="49">
        <v>793</v>
      </c>
      <c r="C2849" s="15" t="s">
        <v>145</v>
      </c>
      <c r="D2849" s="15" t="s">
        <v>155</v>
      </c>
      <c r="E2849" s="15" t="s">
        <v>337</v>
      </c>
      <c r="F2849" s="15" t="s">
        <v>34</v>
      </c>
      <c r="G2849" s="70">
        <f t="shared" si="770"/>
        <v>4625161</v>
      </c>
      <c r="H2849" s="70">
        <f t="shared" si="770"/>
        <v>4100000</v>
      </c>
      <c r="I2849" s="70">
        <f t="shared" si="770"/>
        <v>4100000</v>
      </c>
      <c r="J2849" s="158"/>
      <c r="K2849" s="62"/>
      <c r="L2849" s="62"/>
      <c r="M2849" s="62"/>
      <c r="N2849" s="62"/>
      <c r="O2849" s="62"/>
      <c r="P2849" s="62"/>
      <c r="Q2849" s="62"/>
      <c r="R2849" s="62"/>
    </row>
    <row r="2850" spans="1:18" s="3" customFormat="1" ht="38.25" customHeight="1" x14ac:dyDescent="0.2">
      <c r="A2850" s="16" t="s">
        <v>35</v>
      </c>
      <c r="B2850" s="49">
        <v>793</v>
      </c>
      <c r="C2850" s="15" t="s">
        <v>145</v>
      </c>
      <c r="D2850" s="15" t="s">
        <v>155</v>
      </c>
      <c r="E2850" s="15" t="s">
        <v>337</v>
      </c>
      <c r="F2850" s="15" t="s">
        <v>36</v>
      </c>
      <c r="G2850" s="84">
        <f>4082300+542861</f>
        <v>4625161</v>
      </c>
      <c r="H2850" s="70">
        <v>4100000</v>
      </c>
      <c r="I2850" s="70">
        <v>4100000</v>
      </c>
      <c r="J2850" s="158"/>
      <c r="K2850" s="62"/>
      <c r="L2850" s="62"/>
      <c r="M2850" s="62"/>
      <c r="N2850" s="62"/>
      <c r="O2850" s="62"/>
      <c r="P2850" s="62"/>
      <c r="Q2850" s="62"/>
      <c r="R2850" s="62"/>
    </row>
    <row r="2851" spans="1:18" s="3" customFormat="1" ht="25.5" customHeight="1" x14ac:dyDescent="0.2">
      <c r="A2851" s="16" t="s">
        <v>1363</v>
      </c>
      <c r="B2851" s="49">
        <v>793</v>
      </c>
      <c r="C2851" s="15" t="s">
        <v>145</v>
      </c>
      <c r="D2851" s="15" t="s">
        <v>155</v>
      </c>
      <c r="E2851" s="15" t="s">
        <v>1362</v>
      </c>
      <c r="F2851" s="15"/>
      <c r="G2851" s="84">
        <f t="shared" si="770"/>
        <v>0</v>
      </c>
      <c r="H2851" s="70">
        <f t="shared" si="770"/>
        <v>200000</v>
      </c>
      <c r="I2851" s="70">
        <f t="shared" si="770"/>
        <v>200000</v>
      </c>
      <c r="J2851" s="158"/>
      <c r="K2851" s="62"/>
      <c r="L2851" s="62"/>
      <c r="M2851" s="62"/>
      <c r="N2851" s="62"/>
      <c r="O2851" s="62"/>
      <c r="P2851" s="62"/>
      <c r="Q2851" s="62"/>
      <c r="R2851" s="62"/>
    </row>
    <row r="2852" spans="1:18" s="3" customFormat="1" ht="38.25" customHeight="1" x14ac:dyDescent="0.2">
      <c r="A2852" s="16" t="s">
        <v>33</v>
      </c>
      <c r="B2852" s="49">
        <v>793</v>
      </c>
      <c r="C2852" s="15" t="s">
        <v>145</v>
      </c>
      <c r="D2852" s="15" t="s">
        <v>155</v>
      </c>
      <c r="E2852" s="15" t="s">
        <v>1362</v>
      </c>
      <c r="F2852" s="15" t="s">
        <v>34</v>
      </c>
      <c r="G2852" s="84">
        <f t="shared" si="770"/>
        <v>0</v>
      </c>
      <c r="H2852" s="70">
        <f t="shared" si="770"/>
        <v>200000</v>
      </c>
      <c r="I2852" s="70">
        <f t="shared" si="770"/>
        <v>200000</v>
      </c>
      <c r="J2852" s="158"/>
      <c r="K2852" s="62"/>
      <c r="L2852" s="62"/>
      <c r="M2852" s="62"/>
      <c r="N2852" s="62"/>
      <c r="O2852" s="62"/>
      <c r="P2852" s="62"/>
      <c r="Q2852" s="62"/>
      <c r="R2852" s="62"/>
    </row>
    <row r="2853" spans="1:18" s="3" customFormat="1" ht="38.25" customHeight="1" x14ac:dyDescent="0.2">
      <c r="A2853" s="16" t="s">
        <v>35</v>
      </c>
      <c r="B2853" s="49">
        <v>793</v>
      </c>
      <c r="C2853" s="15" t="s">
        <v>145</v>
      </c>
      <c r="D2853" s="15" t="s">
        <v>155</v>
      </c>
      <c r="E2853" s="15" t="s">
        <v>1362</v>
      </c>
      <c r="F2853" s="15" t="s">
        <v>36</v>
      </c>
      <c r="G2853" s="84">
        <f>200000-200000</f>
        <v>0</v>
      </c>
      <c r="H2853" s="70">
        <v>200000</v>
      </c>
      <c r="I2853" s="70">
        <v>200000</v>
      </c>
      <c r="J2853" s="158"/>
      <c r="K2853" s="62"/>
      <c r="L2853" s="62"/>
      <c r="M2853" s="62"/>
      <c r="N2853" s="62"/>
      <c r="O2853" s="62"/>
      <c r="P2853" s="62"/>
      <c r="Q2853" s="62"/>
      <c r="R2853" s="62"/>
    </row>
    <row r="2854" spans="1:18" s="3" customFormat="1" ht="38.25" customHeight="1" x14ac:dyDescent="0.2">
      <c r="A2854" s="50" t="s">
        <v>487</v>
      </c>
      <c r="B2854" s="49">
        <v>793</v>
      </c>
      <c r="C2854" s="15" t="s">
        <v>145</v>
      </c>
      <c r="D2854" s="15" t="s">
        <v>155</v>
      </c>
      <c r="E2854" s="15" t="s">
        <v>1090</v>
      </c>
      <c r="F2854" s="15"/>
      <c r="G2854" s="70">
        <f t="shared" ref="G2854:I2861" si="771">G2855</f>
        <v>946260.50999999989</v>
      </c>
      <c r="H2854" s="70">
        <f t="shared" si="771"/>
        <v>400000</v>
      </c>
      <c r="I2854" s="70">
        <f t="shared" si="771"/>
        <v>400000</v>
      </c>
      <c r="J2854" s="158"/>
      <c r="K2854" s="62"/>
      <c r="L2854" s="62"/>
      <c r="M2854" s="62"/>
      <c r="N2854" s="62"/>
      <c r="O2854" s="62"/>
      <c r="P2854" s="62"/>
      <c r="Q2854" s="62"/>
      <c r="R2854" s="62"/>
    </row>
    <row r="2855" spans="1:18" s="3" customFormat="1" ht="38.25" customHeight="1" x14ac:dyDescent="0.2">
      <c r="A2855" s="16" t="s">
        <v>33</v>
      </c>
      <c r="B2855" s="49">
        <v>793</v>
      </c>
      <c r="C2855" s="15" t="s">
        <v>145</v>
      </c>
      <c r="D2855" s="15" t="s">
        <v>155</v>
      </c>
      <c r="E2855" s="15" t="s">
        <v>1090</v>
      </c>
      <c r="F2855" s="15" t="s">
        <v>34</v>
      </c>
      <c r="G2855" s="70">
        <f t="shared" si="771"/>
        <v>946260.50999999989</v>
      </c>
      <c r="H2855" s="70">
        <f t="shared" si="771"/>
        <v>400000</v>
      </c>
      <c r="I2855" s="70">
        <f t="shared" si="771"/>
        <v>400000</v>
      </c>
      <c r="J2855" s="158"/>
      <c r="K2855" s="62"/>
      <c r="L2855" s="62"/>
      <c r="M2855" s="62"/>
      <c r="N2855" s="62"/>
      <c r="O2855" s="62"/>
      <c r="P2855" s="62"/>
      <c r="Q2855" s="62"/>
      <c r="R2855" s="62"/>
    </row>
    <row r="2856" spans="1:18" s="3" customFormat="1" ht="39.75" customHeight="1" x14ac:dyDescent="0.2">
      <c r="A2856" s="16" t="s">
        <v>35</v>
      </c>
      <c r="B2856" s="49">
        <v>793</v>
      </c>
      <c r="C2856" s="15" t="s">
        <v>145</v>
      </c>
      <c r="D2856" s="15" t="s">
        <v>155</v>
      </c>
      <c r="E2856" s="15" t="s">
        <v>1090</v>
      </c>
      <c r="F2856" s="15" t="s">
        <v>36</v>
      </c>
      <c r="G2856" s="70">
        <f>358727.47+890000-62077.36-110000-130389.6</f>
        <v>946260.50999999989</v>
      </c>
      <c r="H2856" s="70">
        <v>400000</v>
      </c>
      <c r="I2856" s="70">
        <v>400000</v>
      </c>
      <c r="J2856" s="158"/>
      <c r="K2856" s="62"/>
      <c r="L2856" s="62"/>
      <c r="M2856" s="62"/>
      <c r="N2856" s="62"/>
      <c r="O2856" s="62"/>
      <c r="P2856" s="62"/>
      <c r="Q2856" s="62"/>
      <c r="R2856" s="62"/>
    </row>
    <row r="2857" spans="1:18" s="3" customFormat="1" ht="38.25" customHeight="1" x14ac:dyDescent="0.2">
      <c r="A2857" s="50" t="s">
        <v>1259</v>
      </c>
      <c r="B2857" s="49">
        <v>793</v>
      </c>
      <c r="C2857" s="15" t="s">
        <v>145</v>
      </c>
      <c r="D2857" s="15" t="s">
        <v>155</v>
      </c>
      <c r="E2857" s="15" t="s">
        <v>1258</v>
      </c>
      <c r="F2857" s="15"/>
      <c r="G2857" s="70">
        <f t="shared" si="771"/>
        <v>864731.04999999993</v>
      </c>
      <c r="H2857" s="70">
        <f t="shared" si="771"/>
        <v>158400</v>
      </c>
      <c r="I2857" s="70">
        <f t="shared" si="771"/>
        <v>100000</v>
      </c>
      <c r="J2857" s="158"/>
      <c r="K2857" s="62"/>
      <c r="L2857" s="62"/>
      <c r="M2857" s="62"/>
      <c r="N2857" s="62"/>
      <c r="O2857" s="62"/>
      <c r="P2857" s="62"/>
      <c r="Q2857" s="62"/>
      <c r="R2857" s="62"/>
    </row>
    <row r="2858" spans="1:18" s="3" customFormat="1" ht="38.25" customHeight="1" x14ac:dyDescent="0.2">
      <c r="A2858" s="16" t="s">
        <v>33</v>
      </c>
      <c r="B2858" s="49">
        <v>793</v>
      </c>
      <c r="C2858" s="15" t="s">
        <v>145</v>
      </c>
      <c r="D2858" s="15" t="s">
        <v>155</v>
      </c>
      <c r="E2858" s="15" t="s">
        <v>1258</v>
      </c>
      <c r="F2858" s="15" t="s">
        <v>34</v>
      </c>
      <c r="G2858" s="70">
        <f t="shared" si="771"/>
        <v>864731.04999999993</v>
      </c>
      <c r="H2858" s="70">
        <f t="shared" si="771"/>
        <v>158400</v>
      </c>
      <c r="I2858" s="70">
        <f t="shared" si="771"/>
        <v>100000</v>
      </c>
      <c r="J2858" s="158"/>
      <c r="K2858" s="62"/>
      <c r="L2858" s="62"/>
      <c r="M2858" s="62"/>
      <c r="N2858" s="62"/>
      <c r="O2858" s="62"/>
      <c r="P2858" s="62"/>
      <c r="Q2858" s="62"/>
      <c r="R2858" s="62"/>
    </row>
    <row r="2859" spans="1:18" s="3" customFormat="1" ht="39.75" customHeight="1" x14ac:dyDescent="0.2">
      <c r="A2859" s="16" t="s">
        <v>35</v>
      </c>
      <c r="B2859" s="49">
        <v>793</v>
      </c>
      <c r="C2859" s="15" t="s">
        <v>145</v>
      </c>
      <c r="D2859" s="15" t="s">
        <v>155</v>
      </c>
      <c r="E2859" s="15" t="s">
        <v>1258</v>
      </c>
      <c r="F2859" s="15" t="s">
        <v>36</v>
      </c>
      <c r="G2859" s="84">
        <f>154450+245891.45+224000+110000+130389.6</f>
        <v>864731.04999999993</v>
      </c>
      <c r="H2859" s="70">
        <v>158400</v>
      </c>
      <c r="I2859" s="70">
        <v>100000</v>
      </c>
      <c r="J2859" s="158"/>
      <c r="K2859" s="62"/>
      <c r="L2859" s="62"/>
      <c r="M2859" s="62"/>
      <c r="N2859" s="62"/>
      <c r="O2859" s="62"/>
      <c r="P2859" s="62"/>
      <c r="Q2859" s="62"/>
      <c r="R2859" s="62"/>
    </row>
    <row r="2860" spans="1:18" s="3" customFormat="1" ht="38.25" customHeight="1" x14ac:dyDescent="0.2">
      <c r="A2860" s="16" t="s">
        <v>916</v>
      </c>
      <c r="B2860" s="49">
        <v>793</v>
      </c>
      <c r="C2860" s="15" t="s">
        <v>145</v>
      </c>
      <c r="D2860" s="15" t="s">
        <v>155</v>
      </c>
      <c r="E2860" s="15" t="s">
        <v>915</v>
      </c>
      <c r="F2860" s="15"/>
      <c r="G2860" s="70">
        <f t="shared" si="771"/>
        <v>3200000</v>
      </c>
      <c r="H2860" s="70">
        <f t="shared" si="771"/>
        <v>2799066.43</v>
      </c>
      <c r="I2860" s="70">
        <f t="shared" si="771"/>
        <v>3200000</v>
      </c>
      <c r="J2860" s="158"/>
      <c r="K2860" s="62"/>
      <c r="L2860" s="62"/>
      <c r="M2860" s="62"/>
      <c r="N2860" s="62"/>
      <c r="O2860" s="62"/>
      <c r="P2860" s="62"/>
      <c r="Q2860" s="62"/>
      <c r="R2860" s="62"/>
    </row>
    <row r="2861" spans="1:18" s="3" customFormat="1" ht="38.25" customHeight="1" x14ac:dyDescent="0.2">
      <c r="A2861" s="16" t="s">
        <v>33</v>
      </c>
      <c r="B2861" s="49">
        <v>793</v>
      </c>
      <c r="C2861" s="15" t="s">
        <v>145</v>
      </c>
      <c r="D2861" s="15" t="s">
        <v>155</v>
      </c>
      <c r="E2861" s="15" t="s">
        <v>915</v>
      </c>
      <c r="F2861" s="15" t="s">
        <v>34</v>
      </c>
      <c r="G2861" s="70">
        <f t="shared" si="771"/>
        <v>3200000</v>
      </c>
      <c r="H2861" s="70">
        <f t="shared" si="771"/>
        <v>2799066.43</v>
      </c>
      <c r="I2861" s="70">
        <f t="shared" si="771"/>
        <v>3200000</v>
      </c>
      <c r="J2861" s="158"/>
      <c r="K2861" s="62"/>
      <c r="L2861" s="62"/>
      <c r="M2861" s="62"/>
      <c r="N2861" s="62"/>
      <c r="O2861" s="62"/>
      <c r="P2861" s="62"/>
      <c r="Q2861" s="62"/>
      <c r="R2861" s="62"/>
    </row>
    <row r="2862" spans="1:18" s="3" customFormat="1" ht="39.75" customHeight="1" x14ac:dyDescent="0.2">
      <c r="A2862" s="16" t="s">
        <v>35</v>
      </c>
      <c r="B2862" s="49">
        <v>793</v>
      </c>
      <c r="C2862" s="15" t="s">
        <v>145</v>
      </c>
      <c r="D2862" s="15" t="s">
        <v>155</v>
      </c>
      <c r="E2862" s="15" t="s">
        <v>915</v>
      </c>
      <c r="F2862" s="15" t="s">
        <v>36</v>
      </c>
      <c r="G2862" s="70">
        <f>3200000</f>
        <v>3200000</v>
      </c>
      <c r="H2862" s="70">
        <f>3200000-400933.57</f>
        <v>2799066.43</v>
      </c>
      <c r="I2862" s="70">
        <v>3200000</v>
      </c>
      <c r="J2862" s="158"/>
      <c r="K2862" s="62"/>
      <c r="L2862" s="62"/>
      <c r="M2862" s="62"/>
      <c r="N2862" s="62"/>
      <c r="O2862" s="62"/>
      <c r="P2862" s="62"/>
      <c r="Q2862" s="62"/>
      <c r="R2862" s="62"/>
    </row>
    <row r="2863" spans="1:18" s="3" customFormat="1" ht="35.25" hidden="1" customHeight="1" x14ac:dyDescent="0.2">
      <c r="A2863" s="16" t="s">
        <v>114</v>
      </c>
      <c r="B2863" s="49">
        <v>793</v>
      </c>
      <c r="C2863" s="15" t="s">
        <v>145</v>
      </c>
      <c r="D2863" s="15" t="s">
        <v>155</v>
      </c>
      <c r="E2863" s="15" t="s">
        <v>262</v>
      </c>
      <c r="F2863" s="15"/>
      <c r="G2863" s="70">
        <f>G2865</f>
        <v>0</v>
      </c>
      <c r="H2863" s="70">
        <f>H2865</f>
        <v>0</v>
      </c>
      <c r="I2863" s="70">
        <f>I2865</f>
        <v>0</v>
      </c>
      <c r="J2863" s="158"/>
      <c r="K2863" s="62"/>
      <c r="L2863" s="62"/>
      <c r="M2863" s="62"/>
      <c r="N2863" s="62"/>
      <c r="O2863" s="62"/>
      <c r="P2863" s="62"/>
      <c r="Q2863" s="62"/>
      <c r="R2863" s="62"/>
    </row>
    <row r="2864" spans="1:18" s="3" customFormat="1" ht="38.25" hidden="1" customHeight="1" x14ac:dyDescent="0.2">
      <c r="A2864" s="16" t="s">
        <v>33</v>
      </c>
      <c r="B2864" s="49">
        <v>793</v>
      </c>
      <c r="C2864" s="15" t="s">
        <v>145</v>
      </c>
      <c r="D2864" s="15" t="s">
        <v>155</v>
      </c>
      <c r="E2864" s="15" t="s">
        <v>262</v>
      </c>
      <c r="F2864" s="15" t="s">
        <v>34</v>
      </c>
      <c r="G2864" s="70">
        <f>G2865</f>
        <v>0</v>
      </c>
      <c r="H2864" s="70">
        <f>H2865</f>
        <v>0</v>
      </c>
      <c r="I2864" s="70">
        <f>I2865</f>
        <v>0</v>
      </c>
      <c r="J2864" s="158"/>
      <c r="K2864" s="62"/>
      <c r="L2864" s="62"/>
      <c r="M2864" s="62"/>
      <c r="N2864" s="62"/>
      <c r="O2864" s="62"/>
      <c r="P2864" s="62"/>
      <c r="Q2864" s="62"/>
      <c r="R2864" s="62"/>
    </row>
    <row r="2865" spans="1:20" s="3" customFormat="1" ht="46.5" hidden="1" customHeight="1" x14ac:dyDescent="0.2">
      <c r="A2865" s="16" t="s">
        <v>35</v>
      </c>
      <c r="B2865" s="49">
        <v>793</v>
      </c>
      <c r="C2865" s="15" t="s">
        <v>145</v>
      </c>
      <c r="D2865" s="15" t="s">
        <v>155</v>
      </c>
      <c r="E2865" s="15" t="s">
        <v>262</v>
      </c>
      <c r="F2865" s="15" t="s">
        <v>36</v>
      </c>
      <c r="G2865" s="70"/>
      <c r="H2865" s="70"/>
      <c r="I2865" s="70"/>
      <c r="J2865" s="158"/>
      <c r="K2865" s="62"/>
      <c r="L2865" s="62"/>
      <c r="M2865" s="62"/>
      <c r="N2865" s="62"/>
      <c r="O2865" s="62"/>
      <c r="P2865" s="62"/>
      <c r="Q2865" s="62"/>
      <c r="R2865" s="62"/>
      <c r="S2865" s="62"/>
      <c r="T2865" s="62"/>
    </row>
    <row r="2866" spans="1:20" s="3" customFormat="1" ht="129.75" hidden="1" customHeight="1" x14ac:dyDescent="0.2">
      <c r="A2866" s="16" t="s">
        <v>889</v>
      </c>
      <c r="B2866" s="49">
        <v>793</v>
      </c>
      <c r="C2866" s="15" t="s">
        <v>145</v>
      </c>
      <c r="D2866" s="15" t="s">
        <v>155</v>
      </c>
      <c r="E2866" s="15" t="s">
        <v>888</v>
      </c>
      <c r="F2866" s="15"/>
      <c r="G2866" s="70">
        <f>G2867</f>
        <v>0</v>
      </c>
      <c r="H2866" s="70">
        <f t="shared" ref="H2866:I2867" si="772">H2867</f>
        <v>0</v>
      </c>
      <c r="I2866" s="70">
        <f t="shared" si="772"/>
        <v>0</v>
      </c>
      <c r="J2866" s="304"/>
      <c r="K2866" s="62"/>
      <c r="L2866" s="62"/>
      <c r="M2866" s="62"/>
      <c r="N2866" s="62"/>
      <c r="O2866" s="62"/>
      <c r="P2866" s="62"/>
      <c r="Q2866" s="62"/>
      <c r="R2866" s="62"/>
    </row>
    <row r="2867" spans="1:20" s="3" customFormat="1" ht="38.25" hidden="1" customHeight="1" x14ac:dyDescent="0.2">
      <c r="A2867" s="16" t="s">
        <v>60</v>
      </c>
      <c r="B2867" s="49">
        <v>793</v>
      </c>
      <c r="C2867" s="15" t="s">
        <v>145</v>
      </c>
      <c r="D2867" s="15" t="s">
        <v>155</v>
      </c>
      <c r="E2867" s="15" t="s">
        <v>888</v>
      </c>
      <c r="F2867" s="15" t="s">
        <v>61</v>
      </c>
      <c r="G2867" s="70">
        <f>G2868</f>
        <v>0</v>
      </c>
      <c r="H2867" s="70">
        <f t="shared" si="772"/>
        <v>0</v>
      </c>
      <c r="I2867" s="70">
        <f t="shared" si="772"/>
        <v>0</v>
      </c>
      <c r="J2867" s="304"/>
      <c r="K2867" s="62"/>
      <c r="L2867" s="62"/>
      <c r="M2867" s="62"/>
      <c r="N2867" s="62"/>
      <c r="O2867" s="62"/>
      <c r="P2867" s="62"/>
      <c r="Q2867" s="62"/>
      <c r="R2867" s="62"/>
    </row>
    <row r="2868" spans="1:20" s="3" customFormat="1" ht="38.25" hidden="1" customHeight="1" x14ac:dyDescent="0.2">
      <c r="A2868" s="16" t="s">
        <v>162</v>
      </c>
      <c r="B2868" s="49">
        <v>793</v>
      </c>
      <c r="C2868" s="15" t="s">
        <v>145</v>
      </c>
      <c r="D2868" s="15" t="s">
        <v>155</v>
      </c>
      <c r="E2868" s="15" t="s">
        <v>888</v>
      </c>
      <c r="F2868" s="15" t="s">
        <v>163</v>
      </c>
      <c r="G2868" s="70"/>
      <c r="H2868" s="70"/>
      <c r="I2868" s="70"/>
      <c r="J2868" s="158"/>
      <c r="K2868" s="62"/>
      <c r="L2868" s="62"/>
      <c r="M2868" s="62"/>
      <c r="N2868" s="62"/>
      <c r="O2868" s="62"/>
      <c r="P2868" s="62"/>
      <c r="Q2868" s="62"/>
      <c r="R2868" s="62"/>
    </row>
    <row r="2869" spans="1:20" s="18" customFormat="1" ht="39" hidden="1" customHeight="1" x14ac:dyDescent="0.2">
      <c r="A2869" s="16" t="s">
        <v>1000</v>
      </c>
      <c r="B2869" s="49">
        <v>793</v>
      </c>
      <c r="C2869" s="15" t="s">
        <v>145</v>
      </c>
      <c r="D2869" s="15" t="s">
        <v>155</v>
      </c>
      <c r="E2869" s="15" t="s">
        <v>998</v>
      </c>
      <c r="F2869" s="15"/>
      <c r="G2869" s="70">
        <f>G2871</f>
        <v>0</v>
      </c>
      <c r="H2869" s="70">
        <f>H2871</f>
        <v>0</v>
      </c>
      <c r="I2869" s="70">
        <f>I2871</f>
        <v>0</v>
      </c>
      <c r="J2869" s="158"/>
      <c r="K2869" s="165"/>
      <c r="L2869" s="165"/>
      <c r="M2869" s="165"/>
      <c r="N2869" s="165"/>
      <c r="O2869" s="165"/>
      <c r="P2869" s="165"/>
      <c r="Q2869" s="165"/>
      <c r="R2869" s="165"/>
    </row>
    <row r="2870" spans="1:20" s="18" customFormat="1" ht="39" hidden="1" customHeight="1" x14ac:dyDescent="0.2">
      <c r="A2870" s="16" t="s">
        <v>967</v>
      </c>
      <c r="B2870" s="49">
        <v>793</v>
      </c>
      <c r="C2870" s="15" t="s">
        <v>145</v>
      </c>
      <c r="D2870" s="15" t="s">
        <v>155</v>
      </c>
      <c r="E2870" s="15" t="s">
        <v>998</v>
      </c>
      <c r="F2870" s="15"/>
      <c r="G2870" s="70">
        <f>G2871</f>
        <v>0</v>
      </c>
      <c r="H2870" s="70">
        <f t="shared" ref="H2870" si="773">H2871</f>
        <v>0</v>
      </c>
      <c r="I2870" s="70">
        <f t="shared" ref="I2870" si="774">I2871</f>
        <v>0</v>
      </c>
      <c r="J2870" s="158"/>
      <c r="K2870" s="165"/>
      <c r="L2870" s="165"/>
      <c r="M2870" s="165"/>
      <c r="N2870" s="165"/>
      <c r="O2870" s="165"/>
      <c r="P2870" s="165"/>
      <c r="Q2870" s="165"/>
      <c r="R2870" s="165"/>
    </row>
    <row r="2871" spans="1:20" ht="30.75" hidden="1" customHeight="1" x14ac:dyDescent="0.2">
      <c r="A2871" s="16" t="s">
        <v>33</v>
      </c>
      <c r="B2871" s="49">
        <v>793</v>
      </c>
      <c r="C2871" s="15" t="s">
        <v>145</v>
      </c>
      <c r="D2871" s="15" t="s">
        <v>155</v>
      </c>
      <c r="E2871" s="15" t="s">
        <v>998</v>
      </c>
      <c r="F2871" s="15" t="s">
        <v>34</v>
      </c>
      <c r="G2871" s="70">
        <f t="shared" ref="G2871:I2871" si="775">G2872</f>
        <v>0</v>
      </c>
      <c r="H2871" s="70">
        <f t="shared" si="775"/>
        <v>0</v>
      </c>
      <c r="I2871" s="70">
        <f t="shared" si="775"/>
        <v>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20" s="18" customFormat="1" ht="34.5" hidden="1" customHeight="1" x14ac:dyDescent="0.2">
      <c r="A2872" s="16" t="s">
        <v>35</v>
      </c>
      <c r="B2872" s="49">
        <v>793</v>
      </c>
      <c r="C2872" s="15" t="s">
        <v>145</v>
      </c>
      <c r="D2872" s="15" t="s">
        <v>155</v>
      </c>
      <c r="E2872" s="15" t="s">
        <v>998</v>
      </c>
      <c r="F2872" s="15" t="s">
        <v>36</v>
      </c>
      <c r="G2872" s="70"/>
      <c r="H2872" s="70">
        <v>0</v>
      </c>
      <c r="I2872" s="70">
        <v>0</v>
      </c>
      <c r="J2872" s="158"/>
      <c r="K2872" s="165"/>
      <c r="L2872" s="165"/>
      <c r="M2872" s="165"/>
      <c r="N2872" s="165"/>
      <c r="O2872" s="165"/>
      <c r="P2872" s="165"/>
      <c r="Q2872" s="165"/>
      <c r="R2872" s="165"/>
    </row>
    <row r="2873" spans="1:20" ht="16.5" hidden="1" customHeight="1" x14ac:dyDescent="0.2">
      <c r="A2873" s="11" t="s">
        <v>22</v>
      </c>
      <c r="B2873" s="7" t="s">
        <v>746</v>
      </c>
      <c r="C2873" s="7" t="s">
        <v>23</v>
      </c>
      <c r="D2873" s="7"/>
      <c r="E2873" s="7"/>
      <c r="F2873" s="7"/>
      <c r="G2873" s="12">
        <f>G2874</f>
        <v>0</v>
      </c>
      <c r="H2873" s="12">
        <f t="shared" ref="H2873:I2873" si="776">H2874</f>
        <v>0</v>
      </c>
      <c r="I2873" s="12">
        <f t="shared" si="776"/>
        <v>0</v>
      </c>
      <c r="J2873" s="286"/>
      <c r="K2873" s="286"/>
      <c r="L2873" s="286"/>
      <c r="M2873" s="286"/>
      <c r="N2873" s="286"/>
      <c r="O2873" s="286"/>
      <c r="P2873" s="69"/>
      <c r="Q2873" s="69"/>
      <c r="R2873" s="69"/>
      <c r="S2873" s="69"/>
      <c r="T2873" s="69"/>
    </row>
    <row r="2874" spans="1:20" ht="14.25" hidden="1" customHeight="1" x14ac:dyDescent="0.2">
      <c r="A2874" s="16" t="s">
        <v>258</v>
      </c>
      <c r="B2874" s="14">
        <v>793</v>
      </c>
      <c r="C2874" s="15" t="s">
        <v>23</v>
      </c>
      <c r="D2874" s="15" t="s">
        <v>23</v>
      </c>
      <c r="E2874" s="15"/>
      <c r="F2874" s="14"/>
      <c r="G2874" s="70">
        <f>G2883+G2875+G2890</f>
        <v>0</v>
      </c>
      <c r="H2874" s="70">
        <f t="shared" ref="H2874:I2874" si="777">H2883+H2875</f>
        <v>0</v>
      </c>
      <c r="I2874" s="70">
        <f t="shared" si="777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  <c r="S2874" s="69"/>
      <c r="T2874" s="69"/>
    </row>
    <row r="2875" spans="1:20" ht="32.25" hidden="1" customHeight="1" x14ac:dyDescent="0.2">
      <c r="A2875" s="16" t="s">
        <v>418</v>
      </c>
      <c r="B2875" s="14">
        <v>757</v>
      </c>
      <c r="C2875" s="15" t="s">
        <v>23</v>
      </c>
      <c r="D2875" s="15" t="s">
        <v>23</v>
      </c>
      <c r="E2875" s="15" t="s">
        <v>356</v>
      </c>
      <c r="F2875" s="15"/>
      <c r="G2875" s="70">
        <f>G2876</f>
        <v>0</v>
      </c>
      <c r="H2875" s="70">
        <f>H2877</f>
        <v>0</v>
      </c>
      <c r="I2875" s="70">
        <f>I2877</f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</row>
    <row r="2876" spans="1:20" ht="22.5" hidden="1" customHeight="1" x14ac:dyDescent="0.2">
      <c r="A2876" s="16" t="s">
        <v>105</v>
      </c>
      <c r="B2876" s="14">
        <v>757</v>
      </c>
      <c r="C2876" s="15" t="s">
        <v>23</v>
      </c>
      <c r="D2876" s="15" t="s">
        <v>23</v>
      </c>
      <c r="E2876" s="15" t="s">
        <v>532</v>
      </c>
      <c r="F2876" s="15"/>
      <c r="G2876" s="70">
        <f>G2877+G2880</f>
        <v>0</v>
      </c>
      <c r="H2876" s="70">
        <f t="shared" ref="H2876:I2876" si="778">H2877+H2880</f>
        <v>0</v>
      </c>
      <c r="I2876" s="70">
        <f t="shared" si="778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</row>
    <row r="2877" spans="1:20" ht="51" hidden="1" x14ac:dyDescent="0.2">
      <c r="A2877" s="16" t="s">
        <v>113</v>
      </c>
      <c r="B2877" s="14">
        <v>757</v>
      </c>
      <c r="C2877" s="15" t="s">
        <v>23</v>
      </c>
      <c r="D2877" s="15" t="s">
        <v>23</v>
      </c>
      <c r="E2877" s="15" t="s">
        <v>173</v>
      </c>
      <c r="F2877" s="15"/>
      <c r="G2877" s="70">
        <f t="shared" ref="G2877:I2878" si="779">G2878</f>
        <v>0</v>
      </c>
      <c r="H2877" s="70">
        <f t="shared" si="779"/>
        <v>0</v>
      </c>
      <c r="I2877" s="70">
        <f t="shared" si="779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</row>
    <row r="2878" spans="1:20" ht="25.5" hidden="1" x14ac:dyDescent="0.2">
      <c r="A2878" s="16" t="s">
        <v>27</v>
      </c>
      <c r="B2878" s="14">
        <v>757</v>
      </c>
      <c r="C2878" s="15" t="s">
        <v>23</v>
      </c>
      <c r="D2878" s="15" t="s">
        <v>23</v>
      </c>
      <c r="E2878" s="15" t="s">
        <v>173</v>
      </c>
      <c r="F2878" s="15" t="s">
        <v>28</v>
      </c>
      <c r="G2878" s="70">
        <f t="shared" si="779"/>
        <v>0</v>
      </c>
      <c r="H2878" s="70">
        <f t="shared" si="779"/>
        <v>0</v>
      </c>
      <c r="I2878" s="70">
        <f t="shared" si="779"/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  <c r="S2878" s="69"/>
      <c r="T2878" s="69"/>
    </row>
    <row r="2879" spans="1:20" ht="19.5" hidden="1" customHeight="1" x14ac:dyDescent="0.2">
      <c r="A2879" s="16" t="s">
        <v>29</v>
      </c>
      <c r="B2879" s="14">
        <v>757</v>
      </c>
      <c r="C2879" s="15" t="s">
        <v>23</v>
      </c>
      <c r="D2879" s="15" t="s">
        <v>23</v>
      </c>
      <c r="E2879" s="15" t="s">
        <v>173</v>
      </c>
      <c r="F2879" s="15" t="s">
        <v>30</v>
      </c>
      <c r="G2879" s="70"/>
      <c r="H2879" s="70">
        <v>0</v>
      </c>
      <c r="I2879" s="70">
        <v>0</v>
      </c>
      <c r="J2879" s="158"/>
      <c r="K2879" s="69"/>
      <c r="L2879" s="69"/>
      <c r="M2879" s="69"/>
      <c r="N2879" s="69"/>
      <c r="O2879" s="69"/>
      <c r="P2879" s="69"/>
      <c r="Q2879" s="69"/>
      <c r="R2879" s="69"/>
      <c r="S2879" s="69"/>
      <c r="T2879" s="69"/>
    </row>
    <row r="2880" spans="1:20" s="18" customFormat="1" ht="61.5" hidden="1" customHeight="1" x14ac:dyDescent="0.2">
      <c r="A2880" s="13" t="s">
        <v>319</v>
      </c>
      <c r="B2880" s="15" t="s">
        <v>48</v>
      </c>
      <c r="C2880" s="15" t="s">
        <v>23</v>
      </c>
      <c r="D2880" s="15" t="s">
        <v>23</v>
      </c>
      <c r="E2880" s="15" t="s">
        <v>174</v>
      </c>
      <c r="F2880" s="15"/>
      <c r="G2880" s="70">
        <f>G2881</f>
        <v>0</v>
      </c>
      <c r="H2880" s="70">
        <f t="shared" ref="H2880:I2880" si="780">H2881</f>
        <v>0</v>
      </c>
      <c r="I2880" s="70">
        <f t="shared" si="780"/>
        <v>0</v>
      </c>
      <c r="J2880" s="158"/>
      <c r="K2880" s="165"/>
      <c r="L2880" s="165"/>
      <c r="M2880" s="165"/>
      <c r="N2880" s="165"/>
      <c r="O2880" s="165"/>
      <c r="P2880" s="165"/>
      <c r="Q2880" s="165"/>
      <c r="R2880" s="165"/>
      <c r="S2880" s="165"/>
      <c r="T2880" s="165"/>
    </row>
    <row r="2881" spans="1:20" s="18" customFormat="1" ht="25.5" hidden="1" x14ac:dyDescent="0.2">
      <c r="A2881" s="16" t="s">
        <v>27</v>
      </c>
      <c r="B2881" s="15" t="s">
        <v>48</v>
      </c>
      <c r="C2881" s="15" t="s">
        <v>23</v>
      </c>
      <c r="D2881" s="15" t="s">
        <v>23</v>
      </c>
      <c r="E2881" s="15" t="s">
        <v>174</v>
      </c>
      <c r="F2881" s="15" t="s">
        <v>28</v>
      </c>
      <c r="G2881" s="70">
        <f>G2882</f>
        <v>0</v>
      </c>
      <c r="H2881" s="70">
        <f>H2882</f>
        <v>0</v>
      </c>
      <c r="I2881" s="70">
        <f>I2882</f>
        <v>0</v>
      </c>
      <c r="J2881" s="158"/>
      <c r="K2881" s="165"/>
      <c r="L2881" s="165"/>
      <c r="M2881" s="165"/>
      <c r="N2881" s="165"/>
      <c r="O2881" s="165"/>
      <c r="P2881" s="165"/>
      <c r="Q2881" s="165"/>
      <c r="R2881" s="165"/>
      <c r="S2881" s="165"/>
      <c r="T2881" s="165"/>
    </row>
    <row r="2882" spans="1:20" s="18" customFormat="1" hidden="1" x14ac:dyDescent="0.2">
      <c r="A2882" s="16" t="s">
        <v>29</v>
      </c>
      <c r="B2882" s="15" t="s">
        <v>48</v>
      </c>
      <c r="C2882" s="15" t="s">
        <v>23</v>
      </c>
      <c r="D2882" s="15" t="s">
        <v>23</v>
      </c>
      <c r="E2882" s="15" t="s">
        <v>174</v>
      </c>
      <c r="F2882" s="15" t="s">
        <v>30</v>
      </c>
      <c r="G2882" s="70"/>
      <c r="H2882" s="70"/>
      <c r="I2882" s="70"/>
      <c r="J2882" s="158"/>
      <c r="K2882" s="165"/>
      <c r="L2882" s="165"/>
      <c r="M2882" s="165"/>
      <c r="N2882" s="165"/>
      <c r="O2882" s="165"/>
      <c r="P2882" s="165"/>
      <c r="Q2882" s="165"/>
      <c r="R2882" s="165"/>
      <c r="S2882" s="165"/>
      <c r="T2882" s="165"/>
    </row>
    <row r="2883" spans="1:20" s="18" customFormat="1" ht="25.5" hidden="1" x14ac:dyDescent="0.2">
      <c r="A2883" s="16" t="s">
        <v>420</v>
      </c>
      <c r="B2883" s="14">
        <v>793</v>
      </c>
      <c r="C2883" s="15" t="s">
        <v>23</v>
      </c>
      <c r="D2883" s="15" t="s">
        <v>23</v>
      </c>
      <c r="E2883" s="15" t="s">
        <v>179</v>
      </c>
      <c r="F2883" s="15"/>
      <c r="G2883" s="70">
        <f>G2884+G2887</f>
        <v>0</v>
      </c>
      <c r="H2883" s="70">
        <f t="shared" ref="H2883:I2883" si="781">H2884+H2887</f>
        <v>0</v>
      </c>
      <c r="I2883" s="70">
        <f t="shared" si="781"/>
        <v>0</v>
      </c>
      <c r="J2883" s="158"/>
      <c r="K2883" s="158"/>
      <c r="L2883" s="158"/>
      <c r="M2883" s="158"/>
      <c r="N2883" s="158"/>
      <c r="O2883" s="165"/>
      <c r="P2883" s="165"/>
      <c r="Q2883" s="165"/>
      <c r="R2883" s="165"/>
      <c r="S2883" s="165"/>
      <c r="T2883" s="165"/>
    </row>
    <row r="2884" spans="1:20" s="18" customFormat="1" hidden="1" x14ac:dyDescent="0.2">
      <c r="A2884" s="16" t="s">
        <v>309</v>
      </c>
      <c r="B2884" s="14">
        <v>793</v>
      </c>
      <c r="C2884" s="15" t="s">
        <v>23</v>
      </c>
      <c r="D2884" s="15" t="s">
        <v>23</v>
      </c>
      <c r="E2884" s="15" t="s">
        <v>180</v>
      </c>
      <c r="F2884" s="15"/>
      <c r="G2884" s="70">
        <f>G2885</f>
        <v>0</v>
      </c>
      <c r="H2884" s="70">
        <f>H2885+H2888</f>
        <v>0</v>
      </c>
      <c r="I2884" s="70">
        <f>I2885+I2888</f>
        <v>0</v>
      </c>
      <c r="J2884" s="158"/>
      <c r="K2884" s="165"/>
      <c r="L2884" s="165"/>
      <c r="M2884" s="165"/>
      <c r="N2884" s="165"/>
      <c r="O2884" s="165"/>
      <c r="P2884" s="165"/>
      <c r="Q2884" s="165"/>
      <c r="R2884" s="165"/>
      <c r="S2884" s="165"/>
      <c r="T2884" s="165"/>
    </row>
    <row r="2885" spans="1:20" s="18" customFormat="1" ht="25.5" hidden="1" x14ac:dyDescent="0.2">
      <c r="A2885" s="16" t="s">
        <v>33</v>
      </c>
      <c r="B2885" s="14">
        <v>793</v>
      </c>
      <c r="C2885" s="15" t="s">
        <v>23</v>
      </c>
      <c r="D2885" s="15" t="s">
        <v>23</v>
      </c>
      <c r="E2885" s="15" t="s">
        <v>180</v>
      </c>
      <c r="F2885" s="15" t="s">
        <v>34</v>
      </c>
      <c r="G2885" s="70">
        <f>G2886</f>
        <v>0</v>
      </c>
      <c r="H2885" s="70">
        <f>H2886</f>
        <v>0</v>
      </c>
      <c r="I2885" s="70">
        <f>I2886</f>
        <v>0</v>
      </c>
      <c r="J2885" s="158"/>
      <c r="K2885" s="165"/>
      <c r="L2885" s="165"/>
      <c r="M2885" s="165"/>
      <c r="N2885" s="165"/>
      <c r="O2885" s="165"/>
      <c r="P2885" s="165"/>
      <c r="Q2885" s="165"/>
      <c r="R2885" s="165"/>
      <c r="S2885" s="165"/>
      <c r="T2885" s="165"/>
    </row>
    <row r="2886" spans="1:20" s="18" customFormat="1" ht="25.5" hidden="1" x14ac:dyDescent="0.2">
      <c r="A2886" s="16" t="s">
        <v>35</v>
      </c>
      <c r="B2886" s="14">
        <v>793</v>
      </c>
      <c r="C2886" s="15" t="s">
        <v>23</v>
      </c>
      <c r="D2886" s="15" t="s">
        <v>23</v>
      </c>
      <c r="E2886" s="15" t="s">
        <v>180</v>
      </c>
      <c r="F2886" s="15" t="s">
        <v>36</v>
      </c>
      <c r="G2886" s="70"/>
      <c r="H2886" s="70"/>
      <c r="I2886" s="70"/>
      <c r="J2886" s="158"/>
      <c r="K2886" s="165"/>
      <c r="L2886" s="165"/>
      <c r="M2886" s="165"/>
      <c r="N2886" s="165"/>
      <c r="O2886" s="165"/>
      <c r="P2886" s="165"/>
      <c r="Q2886" s="165"/>
      <c r="R2886" s="165"/>
    </row>
    <row r="2887" spans="1:20" s="18" customFormat="1" ht="25.5" hidden="1" x14ac:dyDescent="0.2">
      <c r="A2887" s="16" t="s">
        <v>274</v>
      </c>
      <c r="B2887" s="14">
        <v>793</v>
      </c>
      <c r="C2887" s="15" t="s">
        <v>23</v>
      </c>
      <c r="D2887" s="15" t="s">
        <v>23</v>
      </c>
      <c r="E2887" s="15" t="s">
        <v>709</v>
      </c>
      <c r="F2887" s="15"/>
      <c r="G2887" s="70">
        <f>G2888</f>
        <v>0</v>
      </c>
      <c r="H2887" s="70"/>
      <c r="I2887" s="70"/>
      <c r="J2887" s="158"/>
      <c r="K2887" s="165"/>
      <c r="L2887" s="165"/>
      <c r="M2887" s="165"/>
      <c r="N2887" s="165"/>
      <c r="O2887" s="165"/>
      <c r="P2887" s="165"/>
      <c r="Q2887" s="165"/>
      <c r="R2887" s="165"/>
    </row>
    <row r="2888" spans="1:20" s="18" customFormat="1" ht="25.5" hidden="1" x14ac:dyDescent="0.2">
      <c r="A2888" s="16" t="s">
        <v>33</v>
      </c>
      <c r="B2888" s="15" t="s">
        <v>746</v>
      </c>
      <c r="C2888" s="15" t="s">
        <v>23</v>
      </c>
      <c r="D2888" s="15" t="s">
        <v>23</v>
      </c>
      <c r="E2888" s="15" t="s">
        <v>709</v>
      </c>
      <c r="F2888" s="15" t="s">
        <v>34</v>
      </c>
      <c r="G2888" s="70">
        <f>G2889</f>
        <v>0</v>
      </c>
      <c r="H2888" s="70">
        <f>H2889</f>
        <v>0</v>
      </c>
      <c r="I2888" s="70">
        <f>I2889</f>
        <v>0</v>
      </c>
      <c r="J2888" s="158"/>
      <c r="K2888" s="165"/>
      <c r="L2888" s="165"/>
      <c r="M2888" s="165"/>
      <c r="N2888" s="165"/>
      <c r="O2888" s="165"/>
      <c r="P2888" s="165"/>
      <c r="Q2888" s="165"/>
      <c r="R2888" s="165"/>
    </row>
    <row r="2889" spans="1:20" s="18" customFormat="1" ht="25.5" hidden="1" x14ac:dyDescent="0.2">
      <c r="A2889" s="16" t="s">
        <v>35</v>
      </c>
      <c r="B2889" s="15" t="s">
        <v>746</v>
      </c>
      <c r="C2889" s="15" t="s">
        <v>23</v>
      </c>
      <c r="D2889" s="15" t="s">
        <v>23</v>
      </c>
      <c r="E2889" s="15" t="s">
        <v>709</v>
      </c>
      <c r="F2889" s="15" t="s">
        <v>36</v>
      </c>
      <c r="G2889" s="70"/>
      <c r="H2889" s="70"/>
      <c r="I2889" s="70"/>
      <c r="J2889" s="158"/>
      <c r="K2889" s="165"/>
      <c r="L2889" s="165"/>
      <c r="M2889" s="165"/>
      <c r="N2889" s="165"/>
      <c r="O2889" s="165"/>
      <c r="P2889" s="165"/>
      <c r="Q2889" s="165"/>
      <c r="R2889" s="165"/>
    </row>
    <row r="2890" spans="1:20" s="18" customFormat="1" ht="30.75" hidden="1" customHeight="1" x14ac:dyDescent="0.2">
      <c r="A2890" s="16" t="s">
        <v>151</v>
      </c>
      <c r="B2890" s="14">
        <v>793</v>
      </c>
      <c r="C2890" s="15" t="s">
        <v>23</v>
      </c>
      <c r="D2890" s="15" t="s">
        <v>23</v>
      </c>
      <c r="E2890" s="15" t="s">
        <v>216</v>
      </c>
      <c r="F2890" s="15"/>
      <c r="G2890" s="70">
        <f>G2891</f>
        <v>0</v>
      </c>
      <c r="H2890" s="70"/>
      <c r="I2890" s="70"/>
      <c r="J2890" s="158"/>
      <c r="K2890" s="165"/>
      <c r="L2890" s="165"/>
      <c r="M2890" s="165"/>
      <c r="N2890" s="165"/>
      <c r="O2890" s="165"/>
      <c r="P2890" s="165"/>
      <c r="Q2890" s="165"/>
      <c r="R2890" s="165"/>
    </row>
    <row r="2891" spans="1:20" s="18" customFormat="1" ht="25.5" hidden="1" x14ac:dyDescent="0.2">
      <c r="A2891" s="16" t="s">
        <v>151</v>
      </c>
      <c r="B2891" s="14">
        <v>793</v>
      </c>
      <c r="C2891" s="15" t="s">
        <v>23</v>
      </c>
      <c r="D2891" s="15" t="s">
        <v>23</v>
      </c>
      <c r="E2891" s="15" t="s">
        <v>254</v>
      </c>
      <c r="F2891" s="15"/>
      <c r="G2891" s="70">
        <f>G2892</f>
        <v>0</v>
      </c>
      <c r="H2891" s="70"/>
      <c r="I2891" s="70"/>
      <c r="J2891" s="158"/>
      <c r="K2891" s="165"/>
      <c r="L2891" s="165"/>
      <c r="M2891" s="165"/>
      <c r="N2891" s="165"/>
      <c r="O2891" s="165"/>
      <c r="P2891" s="165"/>
      <c r="Q2891" s="165"/>
      <c r="R2891" s="165"/>
    </row>
    <row r="2892" spans="1:20" s="18" customFormat="1" ht="25.5" hidden="1" x14ac:dyDescent="0.2">
      <c r="A2892" s="16" t="s">
        <v>33</v>
      </c>
      <c r="B2892" s="15" t="s">
        <v>746</v>
      </c>
      <c r="C2892" s="15" t="s">
        <v>23</v>
      </c>
      <c r="D2892" s="15" t="s">
        <v>23</v>
      </c>
      <c r="E2892" s="15" t="s">
        <v>254</v>
      </c>
      <c r="F2892" s="15" t="s">
        <v>34</v>
      </c>
      <c r="G2892" s="70">
        <f>G2893</f>
        <v>0</v>
      </c>
      <c r="H2892" s="70">
        <f>H2893</f>
        <v>0</v>
      </c>
      <c r="I2892" s="70">
        <f>I2893</f>
        <v>0</v>
      </c>
      <c r="J2892" s="158"/>
      <c r="K2892" s="165"/>
      <c r="L2892" s="165"/>
      <c r="M2892" s="165"/>
      <c r="N2892" s="165"/>
      <c r="O2892" s="165"/>
      <c r="P2892" s="165"/>
      <c r="Q2892" s="165"/>
      <c r="R2892" s="165"/>
    </row>
    <row r="2893" spans="1:20" s="18" customFormat="1" ht="25.5" hidden="1" x14ac:dyDescent="0.2">
      <c r="A2893" s="16" t="s">
        <v>35</v>
      </c>
      <c r="B2893" s="15" t="s">
        <v>746</v>
      </c>
      <c r="C2893" s="15" t="s">
        <v>23</v>
      </c>
      <c r="D2893" s="15" t="s">
        <v>23</v>
      </c>
      <c r="E2893" s="15" t="s">
        <v>254</v>
      </c>
      <c r="F2893" s="15" t="s">
        <v>36</v>
      </c>
      <c r="G2893" s="70"/>
      <c r="H2893" s="70"/>
      <c r="I2893" s="70"/>
      <c r="J2893" s="158"/>
      <c r="K2893" s="165"/>
      <c r="L2893" s="165"/>
      <c r="M2893" s="165"/>
      <c r="N2893" s="165"/>
      <c r="O2893" s="165"/>
      <c r="P2893" s="165"/>
      <c r="Q2893" s="165"/>
      <c r="R2893" s="165"/>
    </row>
    <row r="2894" spans="1:20" s="18" customFormat="1" ht="18.75" hidden="1" customHeight="1" x14ac:dyDescent="0.2">
      <c r="A2894" s="34" t="s">
        <v>40</v>
      </c>
      <c r="B2894" s="15" t="s">
        <v>746</v>
      </c>
      <c r="C2894" s="15" t="s">
        <v>41</v>
      </c>
      <c r="D2894" s="15"/>
      <c r="E2894" s="15"/>
      <c r="F2894" s="15"/>
      <c r="G2894" s="70">
        <f>G2895</f>
        <v>0</v>
      </c>
      <c r="H2894" s="70"/>
      <c r="I2894" s="70"/>
      <c r="J2894" s="158"/>
      <c r="K2894" s="165"/>
      <c r="L2894" s="165"/>
      <c r="M2894" s="165"/>
      <c r="N2894" s="165"/>
      <c r="O2894" s="165"/>
      <c r="P2894" s="165"/>
      <c r="Q2894" s="165"/>
      <c r="R2894" s="165"/>
    </row>
    <row r="2895" spans="1:20" s="18" customFormat="1" ht="19.5" hidden="1" customHeight="1" x14ac:dyDescent="0.2">
      <c r="A2895" s="16" t="s">
        <v>42</v>
      </c>
      <c r="B2895" s="15" t="s">
        <v>746</v>
      </c>
      <c r="C2895" s="15" t="s">
        <v>41</v>
      </c>
      <c r="D2895" s="15" t="s">
        <v>16</v>
      </c>
      <c r="E2895" s="15"/>
      <c r="F2895" s="15"/>
      <c r="G2895" s="70">
        <f>G2896</f>
        <v>0</v>
      </c>
      <c r="H2895" s="70"/>
      <c r="I2895" s="70"/>
      <c r="J2895" s="158"/>
      <c r="K2895" s="165"/>
      <c r="L2895" s="165"/>
      <c r="M2895" s="165"/>
      <c r="N2895" s="165"/>
      <c r="O2895" s="165"/>
      <c r="P2895" s="165"/>
      <c r="Q2895" s="165"/>
      <c r="R2895" s="165"/>
    </row>
    <row r="2896" spans="1:20" s="18" customFormat="1" ht="30.75" hidden="1" customHeight="1" x14ac:dyDescent="0.2">
      <c r="A2896" s="16" t="s">
        <v>151</v>
      </c>
      <c r="B2896" s="14">
        <v>793</v>
      </c>
      <c r="C2896" s="15" t="s">
        <v>41</v>
      </c>
      <c r="D2896" s="15" t="s">
        <v>16</v>
      </c>
      <c r="E2896" s="15" t="s">
        <v>216</v>
      </c>
      <c r="F2896" s="15"/>
      <c r="G2896" s="70">
        <f>G2897</f>
        <v>0</v>
      </c>
      <c r="H2896" s="70"/>
      <c r="I2896" s="70"/>
      <c r="J2896" s="158"/>
      <c r="K2896" s="165"/>
      <c r="L2896" s="165"/>
      <c r="M2896" s="165"/>
      <c r="N2896" s="165"/>
      <c r="O2896" s="165"/>
      <c r="P2896" s="165"/>
      <c r="Q2896" s="165"/>
      <c r="R2896" s="165"/>
    </row>
    <row r="2897" spans="1:20" s="18" customFormat="1" ht="25.5" hidden="1" x14ac:dyDescent="0.2">
      <c r="A2897" s="16" t="s">
        <v>151</v>
      </c>
      <c r="B2897" s="14">
        <v>793</v>
      </c>
      <c r="C2897" s="15" t="s">
        <v>41</v>
      </c>
      <c r="D2897" s="15" t="s">
        <v>16</v>
      </c>
      <c r="E2897" s="15" t="s">
        <v>254</v>
      </c>
      <c r="F2897" s="15"/>
      <c r="G2897" s="70">
        <f>G2898</f>
        <v>0</v>
      </c>
      <c r="H2897" s="70"/>
      <c r="I2897" s="70"/>
      <c r="J2897" s="158"/>
      <c r="K2897" s="165"/>
      <c r="L2897" s="165"/>
      <c r="M2897" s="165"/>
      <c r="N2897" s="165"/>
      <c r="O2897" s="165"/>
      <c r="P2897" s="165"/>
      <c r="Q2897" s="165"/>
      <c r="R2897" s="165"/>
    </row>
    <row r="2898" spans="1:20" s="18" customFormat="1" hidden="1" x14ac:dyDescent="0.2">
      <c r="A2898" s="16" t="s">
        <v>140</v>
      </c>
      <c r="B2898" s="15" t="s">
        <v>746</v>
      </c>
      <c r="C2898" s="15" t="s">
        <v>41</v>
      </c>
      <c r="D2898" s="15" t="s">
        <v>16</v>
      </c>
      <c r="E2898" s="15" t="s">
        <v>254</v>
      </c>
      <c r="F2898" s="15" t="s">
        <v>141</v>
      </c>
      <c r="G2898" s="70">
        <f>G2899</f>
        <v>0</v>
      </c>
      <c r="H2898" s="70">
        <f>H2899</f>
        <v>0</v>
      </c>
      <c r="I2898" s="70">
        <f>I2899</f>
        <v>0</v>
      </c>
      <c r="J2898" s="158"/>
      <c r="K2898" s="165"/>
      <c r="L2898" s="165"/>
      <c r="M2898" s="165"/>
      <c r="N2898" s="165"/>
      <c r="O2898" s="165"/>
      <c r="P2898" s="165"/>
      <c r="Q2898" s="165"/>
      <c r="R2898" s="165"/>
    </row>
    <row r="2899" spans="1:20" s="18" customFormat="1" hidden="1" x14ac:dyDescent="0.2">
      <c r="A2899" s="16" t="s">
        <v>160</v>
      </c>
      <c r="B2899" s="15" t="s">
        <v>746</v>
      </c>
      <c r="C2899" s="15" t="s">
        <v>41</v>
      </c>
      <c r="D2899" s="15" t="s">
        <v>16</v>
      </c>
      <c r="E2899" s="15" t="s">
        <v>254</v>
      </c>
      <c r="F2899" s="15" t="s">
        <v>161</v>
      </c>
      <c r="G2899" s="70"/>
      <c r="H2899" s="70"/>
      <c r="I2899" s="70"/>
      <c r="J2899" s="158"/>
      <c r="K2899" s="165"/>
      <c r="L2899" s="165"/>
      <c r="M2899" s="165"/>
      <c r="N2899" s="165"/>
      <c r="O2899" s="165"/>
      <c r="P2899" s="165"/>
      <c r="Q2899" s="165"/>
      <c r="R2899" s="165"/>
    </row>
    <row r="2900" spans="1:20" s="3" customFormat="1" ht="35.25" hidden="1" customHeight="1" x14ac:dyDescent="0.2">
      <c r="A2900" s="16" t="s">
        <v>114</v>
      </c>
      <c r="B2900" s="49">
        <v>793</v>
      </c>
      <c r="C2900" s="15" t="s">
        <v>145</v>
      </c>
      <c r="D2900" s="15" t="s">
        <v>155</v>
      </c>
      <c r="E2900" s="15" t="s">
        <v>931</v>
      </c>
      <c r="F2900" s="15"/>
      <c r="G2900" s="70">
        <f>G2902</f>
        <v>0</v>
      </c>
      <c r="H2900" s="70">
        <f>H2902</f>
        <v>0</v>
      </c>
      <c r="I2900" s="70">
        <f>I2902</f>
        <v>0</v>
      </c>
      <c r="J2900" s="158"/>
      <c r="K2900" s="62"/>
      <c r="L2900" s="62"/>
      <c r="M2900" s="62"/>
      <c r="N2900" s="62"/>
      <c r="O2900" s="62"/>
      <c r="P2900" s="62"/>
      <c r="Q2900" s="62"/>
      <c r="R2900" s="62"/>
    </row>
    <row r="2901" spans="1:20" s="3" customFormat="1" ht="38.25" hidden="1" customHeight="1" x14ac:dyDescent="0.2">
      <c r="A2901" s="16" t="s">
        <v>33</v>
      </c>
      <c r="B2901" s="49">
        <v>793</v>
      </c>
      <c r="C2901" s="15" t="s">
        <v>145</v>
      </c>
      <c r="D2901" s="15" t="s">
        <v>155</v>
      </c>
      <c r="E2901" s="15" t="s">
        <v>931</v>
      </c>
      <c r="F2901" s="15" t="s">
        <v>34</v>
      </c>
      <c r="G2901" s="70">
        <f>G2902</f>
        <v>0</v>
      </c>
      <c r="H2901" s="70">
        <f>H2902</f>
        <v>0</v>
      </c>
      <c r="I2901" s="70">
        <f>I2902</f>
        <v>0</v>
      </c>
      <c r="J2901" s="158"/>
      <c r="K2901" s="62"/>
      <c r="L2901" s="62"/>
      <c r="M2901" s="62"/>
      <c r="N2901" s="62"/>
      <c r="O2901" s="62"/>
      <c r="P2901" s="62"/>
      <c r="Q2901" s="62"/>
      <c r="R2901" s="62"/>
    </row>
    <row r="2902" spans="1:20" s="3" customFormat="1" ht="46.5" hidden="1" customHeight="1" x14ac:dyDescent="0.2">
      <c r="A2902" s="16" t="s">
        <v>35</v>
      </c>
      <c r="B2902" s="49">
        <v>793</v>
      </c>
      <c r="C2902" s="15" t="s">
        <v>145</v>
      </c>
      <c r="D2902" s="15" t="s">
        <v>155</v>
      </c>
      <c r="E2902" s="15" t="s">
        <v>931</v>
      </c>
      <c r="F2902" s="15" t="s">
        <v>36</v>
      </c>
      <c r="G2902" s="70"/>
      <c r="H2902" s="70"/>
      <c r="I2902" s="70"/>
      <c r="J2902" s="158"/>
      <c r="K2902" s="62"/>
      <c r="L2902" s="62"/>
      <c r="M2902" s="62"/>
      <c r="N2902" s="62"/>
      <c r="O2902" s="62"/>
      <c r="P2902" s="62"/>
      <c r="Q2902" s="62"/>
      <c r="R2902" s="62"/>
      <c r="S2902" s="62"/>
      <c r="T2902" s="62"/>
    </row>
    <row r="2903" spans="1:20" ht="52.5" customHeight="1" x14ac:dyDescent="0.2">
      <c r="A2903" s="16" t="s">
        <v>1533</v>
      </c>
      <c r="B2903" s="49">
        <v>793</v>
      </c>
      <c r="C2903" s="15" t="s">
        <v>145</v>
      </c>
      <c r="D2903" s="15" t="s">
        <v>155</v>
      </c>
      <c r="E2903" s="15" t="s">
        <v>1528</v>
      </c>
      <c r="F2903" s="15"/>
      <c r="G2903" s="70">
        <f>G2904</f>
        <v>200000</v>
      </c>
      <c r="H2903" s="70">
        <f t="shared" ref="G2903:I2904" si="782">H2904</f>
        <v>0</v>
      </c>
      <c r="I2903" s="70">
        <f t="shared" si="782"/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20" ht="25.5" x14ac:dyDescent="0.2">
      <c r="A2904" s="16" t="s">
        <v>33</v>
      </c>
      <c r="B2904" s="49">
        <v>793</v>
      </c>
      <c r="C2904" s="15" t="s">
        <v>145</v>
      </c>
      <c r="D2904" s="15" t="s">
        <v>155</v>
      </c>
      <c r="E2904" s="15" t="s">
        <v>1528</v>
      </c>
      <c r="F2904" s="15" t="s">
        <v>34</v>
      </c>
      <c r="G2904" s="70">
        <f t="shared" si="782"/>
        <v>200000</v>
      </c>
      <c r="H2904" s="70">
        <f t="shared" si="782"/>
        <v>0</v>
      </c>
      <c r="I2904" s="70">
        <f t="shared" si="782"/>
        <v>0</v>
      </c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20" ht="25.5" x14ac:dyDescent="0.2">
      <c r="A2905" s="16" t="s">
        <v>35</v>
      </c>
      <c r="B2905" s="49">
        <v>793</v>
      </c>
      <c r="C2905" s="15" t="s">
        <v>145</v>
      </c>
      <c r="D2905" s="15" t="s">
        <v>155</v>
      </c>
      <c r="E2905" s="15" t="s">
        <v>1528</v>
      </c>
      <c r="F2905" s="15" t="s">
        <v>36</v>
      </c>
      <c r="G2905" s="70">
        <v>200000</v>
      </c>
      <c r="H2905" s="70"/>
      <c r="I2905" s="70"/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20" ht="51" x14ac:dyDescent="0.2">
      <c r="A2906" s="16" t="s">
        <v>1614</v>
      </c>
      <c r="B2906" s="49">
        <v>793</v>
      </c>
      <c r="C2906" s="15" t="s">
        <v>145</v>
      </c>
      <c r="D2906" s="15" t="s">
        <v>155</v>
      </c>
      <c r="E2906" s="15" t="s">
        <v>1615</v>
      </c>
      <c r="F2906" s="15"/>
      <c r="G2906" s="70">
        <f>G2907</f>
        <v>108000</v>
      </c>
      <c r="H2906" s="70"/>
      <c r="I2906" s="70"/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20" ht="25.5" x14ac:dyDescent="0.2">
      <c r="A2907" s="16" t="s">
        <v>33</v>
      </c>
      <c r="B2907" s="49">
        <v>793</v>
      </c>
      <c r="C2907" s="15" t="s">
        <v>145</v>
      </c>
      <c r="D2907" s="15" t="s">
        <v>155</v>
      </c>
      <c r="E2907" s="15" t="s">
        <v>1615</v>
      </c>
      <c r="F2907" s="15" t="s">
        <v>34</v>
      </c>
      <c r="G2907" s="70">
        <f>G2908</f>
        <v>108000</v>
      </c>
      <c r="H2907" s="70"/>
      <c r="I2907" s="70"/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20" ht="25.5" x14ac:dyDescent="0.2">
      <c r="A2908" s="16" t="s">
        <v>35</v>
      </c>
      <c r="B2908" s="49">
        <v>793</v>
      </c>
      <c r="C2908" s="15" t="s">
        <v>145</v>
      </c>
      <c r="D2908" s="15" t="s">
        <v>155</v>
      </c>
      <c r="E2908" s="15" t="s">
        <v>1615</v>
      </c>
      <c r="F2908" s="15" t="s">
        <v>36</v>
      </c>
      <c r="G2908" s="70">
        <v>108000</v>
      </c>
      <c r="H2908" s="70"/>
      <c r="I2908" s="70"/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20" ht="51" x14ac:dyDescent="0.2">
      <c r="A2909" s="16" t="s">
        <v>1616</v>
      </c>
      <c r="B2909" s="49">
        <v>793</v>
      </c>
      <c r="C2909" s="15" t="s">
        <v>145</v>
      </c>
      <c r="D2909" s="15" t="s">
        <v>155</v>
      </c>
      <c r="E2909" s="15" t="s">
        <v>1617</v>
      </c>
      <c r="F2909" s="15"/>
      <c r="G2909" s="70">
        <f>G2910</f>
        <v>382630</v>
      </c>
      <c r="H2909" s="70"/>
      <c r="I2909" s="70"/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20" ht="25.5" x14ac:dyDescent="0.2">
      <c r="A2910" s="16" t="s">
        <v>33</v>
      </c>
      <c r="B2910" s="49">
        <v>793</v>
      </c>
      <c r="C2910" s="15" t="s">
        <v>145</v>
      </c>
      <c r="D2910" s="15" t="s">
        <v>155</v>
      </c>
      <c r="E2910" s="15" t="s">
        <v>1617</v>
      </c>
      <c r="F2910" s="15" t="s">
        <v>34</v>
      </c>
      <c r="G2910" s="70">
        <f>G2911</f>
        <v>382630</v>
      </c>
      <c r="H2910" s="70"/>
      <c r="I2910" s="70"/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20" ht="25.5" x14ac:dyDescent="0.2">
      <c r="A2911" s="16" t="s">
        <v>35</v>
      </c>
      <c r="B2911" s="49">
        <v>793</v>
      </c>
      <c r="C2911" s="15" t="s">
        <v>145</v>
      </c>
      <c r="D2911" s="15" t="s">
        <v>155</v>
      </c>
      <c r="E2911" s="15" t="s">
        <v>1617</v>
      </c>
      <c r="F2911" s="15" t="s">
        <v>36</v>
      </c>
      <c r="G2911" s="70">
        <v>382630</v>
      </c>
      <c r="H2911" s="70"/>
      <c r="I2911" s="70"/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20" x14ac:dyDescent="0.2">
      <c r="A2912" s="11" t="s">
        <v>22</v>
      </c>
      <c r="B2912" s="237">
        <v>793</v>
      </c>
      <c r="C2912" s="238" t="s">
        <v>23</v>
      </c>
      <c r="D2912" s="238"/>
      <c r="E2912" s="238"/>
      <c r="F2912" s="238"/>
      <c r="G2912" s="235">
        <f>G2918+G2947+G2913+G2962</f>
        <v>447621827.45999998</v>
      </c>
      <c r="H2912" s="235">
        <f t="shared" ref="H2912:I2912" si="783">H2918+H2947+H2913+H2962</f>
        <v>456601502.75</v>
      </c>
      <c r="I2912" s="235">
        <f t="shared" si="783"/>
        <v>472642628.36000001</v>
      </c>
      <c r="J2912" s="171"/>
      <c r="K2912" s="189"/>
    </row>
    <row r="2913" spans="1:18" x14ac:dyDescent="0.2">
      <c r="A2913" s="150" t="s">
        <v>85</v>
      </c>
      <c r="B2913" s="49">
        <v>793</v>
      </c>
      <c r="C2913" s="82" t="s">
        <v>23</v>
      </c>
      <c r="D2913" s="82" t="s">
        <v>16</v>
      </c>
      <c r="E2913" s="238"/>
      <c r="F2913" s="238"/>
      <c r="G2913" s="90">
        <f>G2914</f>
        <v>0</v>
      </c>
      <c r="H2913" s="90">
        <f t="shared" ref="H2913:I2913" si="784">H2914</f>
        <v>0</v>
      </c>
      <c r="I2913" s="90">
        <f t="shared" si="784"/>
        <v>0</v>
      </c>
      <c r="J2913" s="171"/>
      <c r="K2913" s="189"/>
    </row>
    <row r="2914" spans="1:18" s="18" customFormat="1" ht="51" x14ac:dyDescent="0.2">
      <c r="A2914" s="16" t="s">
        <v>1400</v>
      </c>
      <c r="B2914" s="49">
        <v>793</v>
      </c>
      <c r="C2914" s="82" t="s">
        <v>23</v>
      </c>
      <c r="D2914" s="82" t="s">
        <v>16</v>
      </c>
      <c r="E2914" s="82" t="s">
        <v>196</v>
      </c>
      <c r="F2914" s="15"/>
      <c r="G2914" s="70">
        <f>G2944+G2941+G2915</f>
        <v>0</v>
      </c>
      <c r="H2914" s="70">
        <v>0</v>
      </c>
      <c r="I2914" s="70">
        <v>0</v>
      </c>
      <c r="J2914" s="158"/>
      <c r="K2914" s="165"/>
      <c r="L2914" s="165"/>
      <c r="M2914" s="165"/>
      <c r="N2914" s="165"/>
      <c r="O2914" s="165"/>
      <c r="P2914" s="165"/>
      <c r="Q2914" s="165"/>
      <c r="R2914" s="165"/>
    </row>
    <row r="2915" spans="1:18" ht="91.5" customHeight="1" x14ac:dyDescent="0.2">
      <c r="A2915" s="80" t="s">
        <v>1428</v>
      </c>
      <c r="B2915" s="14">
        <v>793</v>
      </c>
      <c r="C2915" s="82" t="s">
        <v>23</v>
      </c>
      <c r="D2915" s="82" t="s">
        <v>16</v>
      </c>
      <c r="E2915" s="82" t="s">
        <v>1389</v>
      </c>
      <c r="F2915" s="15"/>
      <c r="G2915" s="70">
        <f t="shared" ref="G2915:I2916" si="785">G2916</f>
        <v>0</v>
      </c>
      <c r="H2915" s="70">
        <f t="shared" si="785"/>
        <v>0</v>
      </c>
      <c r="I2915" s="70">
        <f t="shared" si="785"/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30" customHeight="1" x14ac:dyDescent="0.2">
      <c r="A2916" s="80" t="s">
        <v>91</v>
      </c>
      <c r="B2916" s="14">
        <v>793</v>
      </c>
      <c r="C2916" s="82" t="s">
        <v>23</v>
      </c>
      <c r="D2916" s="82" t="s">
        <v>16</v>
      </c>
      <c r="E2916" s="82" t="s">
        <v>1389</v>
      </c>
      <c r="F2916" s="15" t="s">
        <v>316</v>
      </c>
      <c r="G2916" s="70">
        <f t="shared" si="785"/>
        <v>0</v>
      </c>
      <c r="H2916" s="70">
        <f t="shared" si="785"/>
        <v>0</v>
      </c>
      <c r="I2916" s="70">
        <f t="shared" si="785"/>
        <v>0</v>
      </c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ht="30.75" customHeight="1" x14ac:dyDescent="0.2">
      <c r="A2917" s="80" t="s">
        <v>317</v>
      </c>
      <c r="B2917" s="14">
        <v>793</v>
      </c>
      <c r="C2917" s="82" t="s">
        <v>23</v>
      </c>
      <c r="D2917" s="82" t="s">
        <v>16</v>
      </c>
      <c r="E2917" s="82" t="s">
        <v>1389</v>
      </c>
      <c r="F2917" s="15" t="s">
        <v>318</v>
      </c>
      <c r="G2917" s="70"/>
      <c r="H2917" s="70">
        <v>0</v>
      </c>
      <c r="I2917" s="70">
        <v>0</v>
      </c>
      <c r="J2917" s="158"/>
      <c r="K2917" s="69"/>
      <c r="L2917" s="69"/>
      <c r="M2917" s="69"/>
      <c r="N2917" s="69"/>
      <c r="O2917" s="69"/>
      <c r="P2917" s="69"/>
      <c r="Q2917" s="69"/>
      <c r="R2917" s="69"/>
    </row>
    <row r="2918" spans="1:18" ht="22.5" customHeight="1" x14ac:dyDescent="0.2">
      <c r="A2918" s="121" t="s">
        <v>24</v>
      </c>
      <c r="B2918" s="49">
        <v>793</v>
      </c>
      <c r="C2918" s="82" t="s">
        <v>23</v>
      </c>
      <c r="D2918" s="82" t="s">
        <v>25</v>
      </c>
      <c r="E2918" s="82"/>
      <c r="F2918" s="82"/>
      <c r="G2918" s="84">
        <f>G3259+G3267+G3278+G3282+G3263+G3285+G3295+G3312+G3305+G3319+G3326+G2919+G2955</f>
        <v>447111827.45999998</v>
      </c>
      <c r="H2918" s="84">
        <f t="shared" ref="H2918:M2918" si="786">H3259+H3267+H3278+H3282+H3263+H3285+H3295+H3312+H3305+H3319+H3326+H2919</f>
        <v>456601502.75</v>
      </c>
      <c r="I2918" s="84">
        <f t="shared" si="786"/>
        <v>472642628.36000001</v>
      </c>
      <c r="J2918" s="84">
        <f t="shared" si="786"/>
        <v>0</v>
      </c>
      <c r="K2918" s="84">
        <f t="shared" si="786"/>
        <v>0</v>
      </c>
      <c r="L2918" s="84">
        <f t="shared" si="786"/>
        <v>0</v>
      </c>
      <c r="M2918" s="84">
        <f t="shared" si="786"/>
        <v>0</v>
      </c>
    </row>
    <row r="2919" spans="1:18" ht="41.25" customHeight="1" x14ac:dyDescent="0.2">
      <c r="A2919" s="16" t="s">
        <v>1023</v>
      </c>
      <c r="B2919" s="14">
        <v>793</v>
      </c>
      <c r="C2919" s="82" t="s">
        <v>23</v>
      </c>
      <c r="D2919" s="82" t="s">
        <v>25</v>
      </c>
      <c r="E2919" s="15" t="s">
        <v>243</v>
      </c>
      <c r="F2919" s="15"/>
      <c r="G2919" s="70">
        <f>G2923+G2926+G2932+G2929+G2935+G2938+G2920</f>
        <v>445930328.88999999</v>
      </c>
      <c r="H2919" s="70">
        <f>H2923+H2926+H2932+H2929+H2935+H2938</f>
        <v>456601502.75</v>
      </c>
      <c r="I2919" s="70">
        <f>I2923+I2926+I2932+I2929+I2935+I2938</f>
        <v>472642628.36000001</v>
      </c>
      <c r="J2919" s="158"/>
      <c r="K2919" s="69"/>
      <c r="L2919" s="69"/>
      <c r="M2919" s="69"/>
      <c r="N2919" s="220">
        <f>H2925+H2934+H2928+H2931</f>
        <v>456601502.75</v>
      </c>
      <c r="O2919" s="220">
        <f>I2925+I2934+I2928+I2931</f>
        <v>472642628.36000001</v>
      </c>
      <c r="P2919" s="69"/>
      <c r="Q2919" s="69"/>
      <c r="R2919" s="69"/>
    </row>
    <row r="2920" spans="1:18" s="3" customFormat="1" ht="153" customHeight="1" x14ac:dyDescent="0.2">
      <c r="A2920" s="80" t="s">
        <v>1571</v>
      </c>
      <c r="B2920" s="49">
        <v>793</v>
      </c>
      <c r="C2920" s="82" t="s">
        <v>23</v>
      </c>
      <c r="D2920" s="82" t="s">
        <v>25</v>
      </c>
      <c r="E2920" s="15" t="s">
        <v>1514</v>
      </c>
      <c r="F2920" s="15"/>
      <c r="G2920" s="70">
        <f t="shared" ref="G2920:I2921" si="787">G2921</f>
        <v>13332</v>
      </c>
      <c r="H2920" s="70">
        <f t="shared" si="787"/>
        <v>0</v>
      </c>
      <c r="I2920" s="70">
        <f t="shared" si="787"/>
        <v>0</v>
      </c>
      <c r="J2920" s="158"/>
      <c r="K2920" s="62"/>
      <c r="L2920" s="62"/>
      <c r="M2920" s="62"/>
      <c r="N2920" s="62"/>
      <c r="O2920" s="62"/>
      <c r="P2920" s="62"/>
      <c r="Q2920" s="62"/>
      <c r="R2920" s="62"/>
    </row>
    <row r="2921" spans="1:18" s="3" customFormat="1" ht="38.25" customHeight="1" x14ac:dyDescent="0.2">
      <c r="A2921" s="16" t="s">
        <v>33</v>
      </c>
      <c r="B2921" s="49">
        <v>793</v>
      </c>
      <c r="C2921" s="82" t="s">
        <v>23</v>
      </c>
      <c r="D2921" s="82" t="s">
        <v>25</v>
      </c>
      <c r="E2921" s="15" t="s">
        <v>1514</v>
      </c>
      <c r="F2921" s="15" t="s">
        <v>34</v>
      </c>
      <c r="G2921" s="70">
        <f t="shared" si="787"/>
        <v>13332</v>
      </c>
      <c r="H2921" s="70">
        <f t="shared" si="787"/>
        <v>0</v>
      </c>
      <c r="I2921" s="70">
        <f t="shared" si="787"/>
        <v>0</v>
      </c>
      <c r="J2921" s="158"/>
      <c r="K2921" s="62"/>
      <c r="L2921" s="62"/>
      <c r="M2921" s="62"/>
      <c r="N2921" s="62"/>
      <c r="O2921" s="62"/>
      <c r="P2921" s="62"/>
      <c r="Q2921" s="62"/>
      <c r="R2921" s="62"/>
    </row>
    <row r="2922" spans="1:18" s="3" customFormat="1" ht="39.75" customHeight="1" x14ac:dyDescent="0.2">
      <c r="A2922" s="16" t="s">
        <v>35</v>
      </c>
      <c r="B2922" s="49">
        <v>793</v>
      </c>
      <c r="C2922" s="82" t="s">
        <v>23</v>
      </c>
      <c r="D2922" s="82" t="s">
        <v>25</v>
      </c>
      <c r="E2922" s="15" t="s">
        <v>1514</v>
      </c>
      <c r="F2922" s="15" t="s">
        <v>36</v>
      </c>
      <c r="G2922" s="70">
        <v>13332</v>
      </c>
      <c r="H2922" s="70"/>
      <c r="I2922" s="70"/>
      <c r="J2922" s="158"/>
      <c r="K2922" s="62"/>
      <c r="L2922" s="62"/>
      <c r="M2922" s="62"/>
      <c r="N2922" s="62"/>
      <c r="O2922" s="62"/>
      <c r="P2922" s="62"/>
      <c r="Q2922" s="62"/>
      <c r="R2922" s="62"/>
    </row>
    <row r="2923" spans="1:18" ht="62.25" customHeight="1" x14ac:dyDescent="0.2">
      <c r="A2923" s="50" t="s">
        <v>1518</v>
      </c>
      <c r="B2923" s="14">
        <v>793</v>
      </c>
      <c r="C2923" s="82" t="s">
        <v>23</v>
      </c>
      <c r="D2923" s="82" t="s">
        <v>25</v>
      </c>
      <c r="E2923" s="15" t="s">
        <v>1516</v>
      </c>
      <c r="F2923" s="15"/>
      <c r="G2923" s="70">
        <f>G2924</f>
        <v>219646522</v>
      </c>
      <c r="H2923" s="70">
        <f t="shared" ref="H2923:I2938" si="788">H2924</f>
        <v>228140549</v>
      </c>
      <c r="I2923" s="70">
        <f t="shared" si="788"/>
        <v>239605367</v>
      </c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ht="30" customHeight="1" x14ac:dyDescent="0.2">
      <c r="A2924" s="80" t="s">
        <v>91</v>
      </c>
      <c r="B2924" s="14">
        <v>793</v>
      </c>
      <c r="C2924" s="82" t="s">
        <v>23</v>
      </c>
      <c r="D2924" s="82" t="s">
        <v>25</v>
      </c>
      <c r="E2924" s="15" t="s">
        <v>1516</v>
      </c>
      <c r="F2924" s="15" t="s">
        <v>316</v>
      </c>
      <c r="G2924" s="70">
        <f>G2925</f>
        <v>219646522</v>
      </c>
      <c r="H2924" s="70">
        <f t="shared" si="788"/>
        <v>228140549</v>
      </c>
      <c r="I2924" s="70">
        <f t="shared" si="788"/>
        <v>239605367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ht="30.75" customHeight="1" x14ac:dyDescent="0.2">
      <c r="A2925" s="80" t="s">
        <v>317</v>
      </c>
      <c r="B2925" s="14">
        <v>793</v>
      </c>
      <c r="C2925" s="82" t="s">
        <v>23</v>
      </c>
      <c r="D2925" s="82" t="s">
        <v>25</v>
      </c>
      <c r="E2925" s="15" t="s">
        <v>1516</v>
      </c>
      <c r="F2925" s="15" t="s">
        <v>318</v>
      </c>
      <c r="G2925" s="70">
        <v>219646522</v>
      </c>
      <c r="H2925" s="70">
        <v>228140549</v>
      </c>
      <c r="I2925" s="70">
        <v>239605367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62.25" customHeight="1" x14ac:dyDescent="0.2">
      <c r="A2926" s="50" t="s">
        <v>1519</v>
      </c>
      <c r="B2926" s="14">
        <v>793</v>
      </c>
      <c r="C2926" s="82" t="s">
        <v>23</v>
      </c>
      <c r="D2926" s="82" t="s">
        <v>25</v>
      </c>
      <c r="E2926" s="15" t="s">
        <v>1517</v>
      </c>
      <c r="F2926" s="15"/>
      <c r="G2926" s="70">
        <f>G2927</f>
        <v>87674474.890000001</v>
      </c>
      <c r="H2926" s="70">
        <f t="shared" si="788"/>
        <v>91064953.75</v>
      </c>
      <c r="I2926" s="70">
        <f t="shared" si="788"/>
        <v>95641261.359999999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30" customHeight="1" x14ac:dyDescent="0.2">
      <c r="A2927" s="80" t="s">
        <v>91</v>
      </c>
      <c r="B2927" s="14">
        <v>793</v>
      </c>
      <c r="C2927" s="82" t="s">
        <v>23</v>
      </c>
      <c r="D2927" s="82" t="s">
        <v>25</v>
      </c>
      <c r="E2927" s="15" t="s">
        <v>1517</v>
      </c>
      <c r="F2927" s="15" t="s">
        <v>316</v>
      </c>
      <c r="G2927" s="70">
        <f>G2928</f>
        <v>87674474.890000001</v>
      </c>
      <c r="H2927" s="70">
        <f t="shared" si="788"/>
        <v>91064953.75</v>
      </c>
      <c r="I2927" s="70">
        <f t="shared" si="788"/>
        <v>95641261.359999999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.75" customHeight="1" x14ac:dyDescent="0.2">
      <c r="A2928" s="80" t="s">
        <v>317</v>
      </c>
      <c r="B2928" s="14">
        <v>793</v>
      </c>
      <c r="C2928" s="82" t="s">
        <v>23</v>
      </c>
      <c r="D2928" s="82" t="s">
        <v>25</v>
      </c>
      <c r="E2928" s="15" t="s">
        <v>1517</v>
      </c>
      <c r="F2928" s="15" t="s">
        <v>318</v>
      </c>
      <c r="G2928" s="70">
        <v>87674474.890000001</v>
      </c>
      <c r="H2928" s="70">
        <v>91064953.75</v>
      </c>
      <c r="I2928" s="70">
        <v>95641261.359999999</v>
      </c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ht="90" customHeight="1" x14ac:dyDescent="0.2">
      <c r="A2929" s="119" t="s">
        <v>1539</v>
      </c>
      <c r="B2929" s="14">
        <v>793</v>
      </c>
      <c r="C2929" s="82" t="s">
        <v>23</v>
      </c>
      <c r="D2929" s="82" t="s">
        <v>25</v>
      </c>
      <c r="E2929" s="15" t="s">
        <v>1512</v>
      </c>
      <c r="F2929" s="15"/>
      <c r="G2929" s="70">
        <f>G2930</f>
        <v>98199000</v>
      </c>
      <c r="H2929" s="70">
        <f t="shared" si="788"/>
        <v>98199000</v>
      </c>
      <c r="I2929" s="70">
        <f t="shared" si="788"/>
        <v>98199000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30" customHeight="1" x14ac:dyDescent="0.2">
      <c r="A2930" s="80" t="s">
        <v>91</v>
      </c>
      <c r="B2930" s="14">
        <v>793</v>
      </c>
      <c r="C2930" s="82" t="s">
        <v>23</v>
      </c>
      <c r="D2930" s="82" t="s">
        <v>25</v>
      </c>
      <c r="E2930" s="15" t="s">
        <v>1512</v>
      </c>
      <c r="F2930" s="15" t="s">
        <v>316</v>
      </c>
      <c r="G2930" s="70">
        <f>G2931</f>
        <v>98199000</v>
      </c>
      <c r="H2930" s="70">
        <f t="shared" si="788"/>
        <v>98199000</v>
      </c>
      <c r="I2930" s="70">
        <f t="shared" si="788"/>
        <v>98199000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21" customHeight="1" x14ac:dyDescent="0.2">
      <c r="A2931" s="80" t="s">
        <v>317</v>
      </c>
      <c r="B2931" s="14">
        <v>793</v>
      </c>
      <c r="C2931" s="82" t="s">
        <v>23</v>
      </c>
      <c r="D2931" s="82" t="s">
        <v>25</v>
      </c>
      <c r="E2931" s="15" t="s">
        <v>1512</v>
      </c>
      <c r="F2931" s="15" t="s">
        <v>318</v>
      </c>
      <c r="G2931" s="70">
        <v>98199000</v>
      </c>
      <c r="H2931" s="70">
        <v>98199000</v>
      </c>
      <c r="I2931" s="70">
        <v>98199000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92.25" customHeight="1" x14ac:dyDescent="0.2">
      <c r="A2932" s="119" t="s">
        <v>1540</v>
      </c>
      <c r="B2932" s="14">
        <v>793</v>
      </c>
      <c r="C2932" s="82" t="s">
        <v>23</v>
      </c>
      <c r="D2932" s="82" t="s">
        <v>25</v>
      </c>
      <c r="E2932" s="15" t="s">
        <v>1513</v>
      </c>
      <c r="F2932" s="15"/>
      <c r="G2932" s="70">
        <f t="shared" ref="G2932:I2933" si="789">G2933</f>
        <v>39197000</v>
      </c>
      <c r="H2932" s="70">
        <f t="shared" si="789"/>
        <v>39197000</v>
      </c>
      <c r="I2932" s="70">
        <f t="shared" si="789"/>
        <v>39197000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" customHeight="1" x14ac:dyDescent="0.2">
      <c r="A2933" s="80" t="s">
        <v>91</v>
      </c>
      <c r="B2933" s="14">
        <v>793</v>
      </c>
      <c r="C2933" s="82" t="s">
        <v>23</v>
      </c>
      <c r="D2933" s="82" t="s">
        <v>25</v>
      </c>
      <c r="E2933" s="15" t="s">
        <v>1513</v>
      </c>
      <c r="F2933" s="15" t="s">
        <v>316</v>
      </c>
      <c r="G2933" s="70">
        <f t="shared" si="789"/>
        <v>39197000</v>
      </c>
      <c r="H2933" s="70">
        <f t="shared" si="789"/>
        <v>39197000</v>
      </c>
      <c r="I2933" s="70">
        <f t="shared" si="789"/>
        <v>39197000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21.75" customHeight="1" x14ac:dyDescent="0.2">
      <c r="A2934" s="80" t="s">
        <v>317</v>
      </c>
      <c r="B2934" s="14">
        <v>793</v>
      </c>
      <c r="C2934" s="82" t="s">
        <v>23</v>
      </c>
      <c r="D2934" s="82" t="s">
        <v>25</v>
      </c>
      <c r="E2934" s="15" t="s">
        <v>1513</v>
      </c>
      <c r="F2934" s="15" t="s">
        <v>318</v>
      </c>
      <c r="G2934" s="70">
        <v>39197000</v>
      </c>
      <c r="H2934" s="70">
        <v>39197000</v>
      </c>
      <c r="I2934" s="70">
        <v>39197000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159" customHeight="1" x14ac:dyDescent="0.2">
      <c r="A2935" s="80" t="s">
        <v>1429</v>
      </c>
      <c r="B2935" s="14">
        <v>793</v>
      </c>
      <c r="C2935" s="82" t="s">
        <v>23</v>
      </c>
      <c r="D2935" s="82" t="s">
        <v>25</v>
      </c>
      <c r="E2935" s="82" t="s">
        <v>1384</v>
      </c>
      <c r="F2935" s="15"/>
      <c r="G2935" s="70">
        <f>G2936</f>
        <v>600000</v>
      </c>
      <c r="H2935" s="70">
        <f t="shared" si="788"/>
        <v>0</v>
      </c>
      <c r="I2935" s="70">
        <f t="shared" si="788"/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" customHeight="1" x14ac:dyDescent="0.2">
      <c r="A2936" s="80" t="s">
        <v>91</v>
      </c>
      <c r="B2936" s="14">
        <v>793</v>
      </c>
      <c r="C2936" s="82" t="s">
        <v>23</v>
      </c>
      <c r="D2936" s="82" t="s">
        <v>25</v>
      </c>
      <c r="E2936" s="82" t="s">
        <v>1384</v>
      </c>
      <c r="F2936" s="15" t="s">
        <v>316</v>
      </c>
      <c r="G2936" s="70">
        <f>G2937</f>
        <v>600000</v>
      </c>
      <c r="H2936" s="70">
        <f t="shared" si="788"/>
        <v>0</v>
      </c>
      <c r="I2936" s="70">
        <f t="shared" si="788"/>
        <v>0</v>
      </c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ht="30.75" customHeight="1" x14ac:dyDescent="0.2">
      <c r="A2937" s="80" t="s">
        <v>317</v>
      </c>
      <c r="B2937" s="14">
        <v>793</v>
      </c>
      <c r="C2937" s="82" t="s">
        <v>23</v>
      </c>
      <c r="D2937" s="82" t="s">
        <v>25</v>
      </c>
      <c r="E2937" s="82" t="s">
        <v>1384</v>
      </c>
      <c r="F2937" s="15" t="s">
        <v>318</v>
      </c>
      <c r="G2937" s="70">
        <v>600000</v>
      </c>
      <c r="H2937" s="70">
        <v>0</v>
      </c>
      <c r="I2937" s="70">
        <v>0</v>
      </c>
      <c r="J2937" s="158"/>
      <c r="K2937" s="69"/>
      <c r="L2937" s="69"/>
      <c r="M2937" s="69"/>
      <c r="N2937" s="69"/>
      <c r="O2937" s="69"/>
      <c r="P2937" s="69"/>
      <c r="Q2937" s="69"/>
      <c r="R2937" s="69"/>
    </row>
    <row r="2938" spans="1:18" ht="153" customHeight="1" x14ac:dyDescent="0.2">
      <c r="A2938" s="80" t="s">
        <v>1430</v>
      </c>
      <c r="B2938" s="14">
        <v>793</v>
      </c>
      <c r="C2938" s="82" t="s">
        <v>23</v>
      </c>
      <c r="D2938" s="82" t="s">
        <v>25</v>
      </c>
      <c r="E2938" s="82" t="s">
        <v>1385</v>
      </c>
      <c r="F2938" s="15"/>
      <c r="G2938" s="70">
        <f>G2939</f>
        <v>600000</v>
      </c>
      <c r="H2938" s="70">
        <f t="shared" si="788"/>
        <v>0</v>
      </c>
      <c r="I2938" s="70">
        <f t="shared" si="788"/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ht="30" customHeight="1" x14ac:dyDescent="0.2">
      <c r="A2939" s="80" t="s">
        <v>91</v>
      </c>
      <c r="B2939" s="14">
        <v>793</v>
      </c>
      <c r="C2939" s="82" t="s">
        <v>23</v>
      </c>
      <c r="D2939" s="82" t="s">
        <v>25</v>
      </c>
      <c r="E2939" s="82" t="s">
        <v>1385</v>
      </c>
      <c r="F2939" s="15" t="s">
        <v>316</v>
      </c>
      <c r="G2939" s="70">
        <f>G2940</f>
        <v>600000</v>
      </c>
      <c r="H2939" s="70">
        <f t="shared" ref="H2939:I2939" si="790">H2940</f>
        <v>0</v>
      </c>
      <c r="I2939" s="70">
        <f t="shared" si="790"/>
        <v>0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ht="21" customHeight="1" x14ac:dyDescent="0.2">
      <c r="A2940" s="80" t="s">
        <v>317</v>
      </c>
      <c r="B2940" s="14">
        <v>793</v>
      </c>
      <c r="C2940" s="82" t="s">
        <v>23</v>
      </c>
      <c r="D2940" s="82" t="s">
        <v>25</v>
      </c>
      <c r="E2940" s="82" t="s">
        <v>1385</v>
      </c>
      <c r="F2940" s="15" t="s">
        <v>318</v>
      </c>
      <c r="G2940" s="70">
        <v>600000</v>
      </c>
      <c r="H2940" s="70">
        <v>0</v>
      </c>
      <c r="I2940" s="70">
        <v>0</v>
      </c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s="3" customFormat="1" ht="102" hidden="1" x14ac:dyDescent="0.2">
      <c r="A2941" s="80" t="s">
        <v>1282</v>
      </c>
      <c r="B2941" s="49">
        <v>793</v>
      </c>
      <c r="C2941" s="82" t="s">
        <v>23</v>
      </c>
      <c r="D2941" s="82" t="s">
        <v>25</v>
      </c>
      <c r="E2941" s="82" t="s">
        <v>1283</v>
      </c>
      <c r="F2941" s="82"/>
      <c r="G2941" s="84">
        <f t="shared" ref="G2941:I2942" si="791">G2942</f>
        <v>0</v>
      </c>
      <c r="H2941" s="84">
        <f t="shared" si="791"/>
        <v>0</v>
      </c>
      <c r="I2941" s="84">
        <f t="shared" si="791"/>
        <v>0</v>
      </c>
      <c r="J2941" s="159"/>
      <c r="K2941" s="179"/>
      <c r="L2941" s="179"/>
      <c r="M2941" s="179"/>
      <c r="N2941" s="179"/>
      <c r="O2941" s="179"/>
      <c r="P2941" s="179"/>
      <c r="Q2941" s="179"/>
      <c r="R2941" s="179"/>
    </row>
    <row r="2942" spans="1:18" s="3" customFormat="1" ht="25.5" hidden="1" x14ac:dyDescent="0.2">
      <c r="A2942" s="80" t="s">
        <v>91</v>
      </c>
      <c r="B2942" s="49">
        <v>793</v>
      </c>
      <c r="C2942" s="82" t="s">
        <v>23</v>
      </c>
      <c r="D2942" s="82" t="s">
        <v>25</v>
      </c>
      <c r="E2942" s="82" t="s">
        <v>1283</v>
      </c>
      <c r="F2942" s="82" t="s">
        <v>316</v>
      </c>
      <c r="G2942" s="84">
        <f t="shared" si="791"/>
        <v>0</v>
      </c>
      <c r="H2942" s="84">
        <f t="shared" si="791"/>
        <v>0</v>
      </c>
      <c r="I2942" s="84">
        <f t="shared" si="791"/>
        <v>0</v>
      </c>
      <c r="J2942" s="159"/>
      <c r="K2942" s="179"/>
      <c r="L2942" s="179"/>
      <c r="M2942" s="179"/>
      <c r="N2942" s="179"/>
      <c r="O2942" s="179"/>
      <c r="P2942" s="179"/>
      <c r="Q2942" s="179"/>
      <c r="R2942" s="179"/>
    </row>
    <row r="2943" spans="1:18" s="3" customFormat="1" hidden="1" x14ac:dyDescent="0.2">
      <c r="A2943" s="80" t="s">
        <v>317</v>
      </c>
      <c r="B2943" s="49">
        <v>793</v>
      </c>
      <c r="C2943" s="82" t="s">
        <v>23</v>
      </c>
      <c r="D2943" s="82" t="s">
        <v>25</v>
      </c>
      <c r="E2943" s="82" t="s">
        <v>1283</v>
      </c>
      <c r="F2943" s="82" t="s">
        <v>318</v>
      </c>
      <c r="G2943" s="84"/>
      <c r="H2943" s="84"/>
      <c r="I2943" s="84"/>
      <c r="J2943" s="159"/>
      <c r="K2943" s="179"/>
      <c r="L2943" s="179"/>
      <c r="M2943" s="179"/>
      <c r="N2943" s="179"/>
      <c r="O2943" s="179"/>
      <c r="P2943" s="179"/>
      <c r="Q2943" s="179"/>
      <c r="R2943" s="179"/>
    </row>
    <row r="2944" spans="1:18" s="3" customFormat="1" ht="63.75" hidden="1" x14ac:dyDescent="0.2">
      <c r="A2944" s="80" t="s">
        <v>1110</v>
      </c>
      <c r="B2944" s="49">
        <v>793</v>
      </c>
      <c r="C2944" s="82" t="s">
        <v>23</v>
      </c>
      <c r="D2944" s="82" t="s">
        <v>25</v>
      </c>
      <c r="E2944" s="82" t="s">
        <v>1163</v>
      </c>
      <c r="F2944" s="82"/>
      <c r="G2944" s="84">
        <f t="shared" ref="G2944:I2945" si="792">G2945</f>
        <v>0</v>
      </c>
      <c r="H2944" s="84">
        <f t="shared" si="792"/>
        <v>0</v>
      </c>
      <c r="I2944" s="84">
        <f t="shared" si="792"/>
        <v>0</v>
      </c>
      <c r="J2944" s="159"/>
      <c r="K2944" s="179"/>
      <c r="L2944" s="179"/>
      <c r="M2944" s="179"/>
      <c r="N2944" s="179"/>
      <c r="O2944" s="179"/>
      <c r="P2944" s="179"/>
      <c r="Q2944" s="179"/>
      <c r="R2944" s="179"/>
    </row>
    <row r="2945" spans="1:18" s="3" customFormat="1" ht="25.5" hidden="1" x14ac:dyDescent="0.2">
      <c r="A2945" s="80" t="s">
        <v>91</v>
      </c>
      <c r="B2945" s="49">
        <v>793</v>
      </c>
      <c r="C2945" s="82" t="s">
        <v>23</v>
      </c>
      <c r="D2945" s="82" t="s">
        <v>25</v>
      </c>
      <c r="E2945" s="82" t="s">
        <v>1163</v>
      </c>
      <c r="F2945" s="82" t="s">
        <v>316</v>
      </c>
      <c r="G2945" s="84">
        <f t="shared" si="792"/>
        <v>0</v>
      </c>
      <c r="H2945" s="84">
        <f t="shared" si="792"/>
        <v>0</v>
      </c>
      <c r="I2945" s="84">
        <f t="shared" si="792"/>
        <v>0</v>
      </c>
      <c r="J2945" s="159"/>
      <c r="K2945" s="179"/>
      <c r="L2945" s="179"/>
      <c r="M2945" s="179"/>
      <c r="N2945" s="179"/>
      <c r="O2945" s="179"/>
      <c r="P2945" s="179"/>
      <c r="Q2945" s="179"/>
      <c r="R2945" s="179"/>
    </row>
    <row r="2946" spans="1:18" s="3" customFormat="1" hidden="1" x14ac:dyDescent="0.2">
      <c r="A2946" s="80" t="s">
        <v>317</v>
      </c>
      <c r="B2946" s="49">
        <v>793</v>
      </c>
      <c r="C2946" s="82" t="s">
        <v>23</v>
      </c>
      <c r="D2946" s="82" t="s">
        <v>25</v>
      </c>
      <c r="E2946" s="82" t="s">
        <v>1163</v>
      </c>
      <c r="F2946" s="82" t="s">
        <v>318</v>
      </c>
      <c r="G2946" s="84"/>
      <c r="H2946" s="84"/>
      <c r="I2946" s="84"/>
      <c r="J2946" s="159"/>
      <c r="K2946" s="179"/>
      <c r="L2946" s="179"/>
      <c r="M2946" s="179"/>
      <c r="N2946" s="179"/>
      <c r="O2946" s="179"/>
      <c r="P2946" s="179"/>
      <c r="Q2946" s="179"/>
      <c r="R2946" s="179"/>
    </row>
    <row r="2947" spans="1:18" s="3" customFormat="1" hidden="1" x14ac:dyDescent="0.2">
      <c r="A2947" s="80" t="s">
        <v>1165</v>
      </c>
      <c r="B2947" s="49">
        <v>793</v>
      </c>
      <c r="C2947" s="82" t="s">
        <v>23</v>
      </c>
      <c r="D2947" s="82" t="s">
        <v>23</v>
      </c>
      <c r="E2947" s="82"/>
      <c r="F2947" s="82"/>
      <c r="G2947" s="84">
        <f>G2948</f>
        <v>0</v>
      </c>
      <c r="H2947" s="84">
        <v>0</v>
      </c>
      <c r="I2947" s="84">
        <v>0</v>
      </c>
      <c r="J2947" s="159"/>
      <c r="K2947" s="179"/>
      <c r="L2947" s="179"/>
      <c r="M2947" s="179"/>
      <c r="N2947" s="179"/>
      <c r="O2947" s="179"/>
      <c r="P2947" s="179"/>
      <c r="Q2947" s="179"/>
      <c r="R2947" s="179"/>
    </row>
    <row r="2948" spans="1:18" s="18" customFormat="1" ht="51" hidden="1" x14ac:dyDescent="0.2">
      <c r="A2948" s="16" t="s">
        <v>1026</v>
      </c>
      <c r="B2948" s="49">
        <v>793</v>
      </c>
      <c r="C2948" s="82" t="s">
        <v>23</v>
      </c>
      <c r="D2948" s="82" t="s">
        <v>23</v>
      </c>
      <c r="E2948" s="82" t="s">
        <v>196</v>
      </c>
      <c r="F2948" s="15"/>
      <c r="G2948" s="70">
        <f>G2952+G2949</f>
        <v>0</v>
      </c>
      <c r="H2948" s="70">
        <v>0</v>
      </c>
      <c r="I2948" s="70">
        <v>0</v>
      </c>
      <c r="J2948" s="158"/>
      <c r="K2948" s="165"/>
      <c r="L2948" s="165"/>
      <c r="M2948" s="165"/>
      <c r="N2948" s="165"/>
      <c r="O2948" s="165"/>
      <c r="P2948" s="165"/>
      <c r="Q2948" s="165"/>
      <c r="R2948" s="165"/>
    </row>
    <row r="2949" spans="1:18" s="3" customFormat="1" ht="127.5" hidden="1" x14ac:dyDescent="0.2">
      <c r="A2949" s="80" t="s">
        <v>1284</v>
      </c>
      <c r="B2949" s="49">
        <v>793</v>
      </c>
      <c r="C2949" s="82" t="s">
        <v>23</v>
      </c>
      <c r="D2949" s="82" t="s">
        <v>23</v>
      </c>
      <c r="E2949" s="82" t="s">
        <v>1285</v>
      </c>
      <c r="F2949" s="82"/>
      <c r="G2949" s="84">
        <f t="shared" ref="G2949:I2950" si="793">G2950</f>
        <v>0</v>
      </c>
      <c r="H2949" s="84">
        <f t="shared" si="793"/>
        <v>0</v>
      </c>
      <c r="I2949" s="84">
        <f t="shared" si="793"/>
        <v>0</v>
      </c>
      <c r="J2949" s="159"/>
      <c r="K2949" s="179"/>
      <c r="L2949" s="179"/>
      <c r="M2949" s="179"/>
      <c r="N2949" s="179"/>
      <c r="O2949" s="179"/>
      <c r="P2949" s="179"/>
      <c r="Q2949" s="179"/>
      <c r="R2949" s="179"/>
    </row>
    <row r="2950" spans="1:18" s="3" customFormat="1" ht="25.5" hidden="1" x14ac:dyDescent="0.2">
      <c r="A2950" s="80" t="s">
        <v>91</v>
      </c>
      <c r="B2950" s="49">
        <v>793</v>
      </c>
      <c r="C2950" s="82" t="s">
        <v>23</v>
      </c>
      <c r="D2950" s="82" t="s">
        <v>23</v>
      </c>
      <c r="E2950" s="82" t="s">
        <v>1285</v>
      </c>
      <c r="F2950" s="82" t="s">
        <v>316</v>
      </c>
      <c r="G2950" s="84">
        <f t="shared" si="793"/>
        <v>0</v>
      </c>
      <c r="H2950" s="84">
        <f t="shared" si="793"/>
        <v>0</v>
      </c>
      <c r="I2950" s="84">
        <f t="shared" si="793"/>
        <v>0</v>
      </c>
      <c r="J2950" s="159"/>
      <c r="K2950" s="179"/>
      <c r="L2950" s="179"/>
      <c r="M2950" s="179"/>
      <c r="N2950" s="179"/>
      <c r="O2950" s="179"/>
      <c r="P2950" s="179"/>
      <c r="Q2950" s="179"/>
      <c r="R2950" s="179"/>
    </row>
    <row r="2951" spans="1:18" s="3" customFormat="1" hidden="1" x14ac:dyDescent="0.2">
      <c r="A2951" s="80" t="s">
        <v>317</v>
      </c>
      <c r="B2951" s="49">
        <v>793</v>
      </c>
      <c r="C2951" s="82" t="s">
        <v>23</v>
      </c>
      <c r="D2951" s="82" t="s">
        <v>23</v>
      </c>
      <c r="E2951" s="82" t="s">
        <v>1285</v>
      </c>
      <c r="F2951" s="82" t="s">
        <v>318</v>
      </c>
      <c r="G2951" s="84"/>
      <c r="H2951" s="84"/>
      <c r="I2951" s="84"/>
      <c r="J2951" s="159"/>
      <c r="K2951" s="179"/>
      <c r="L2951" s="179"/>
      <c r="M2951" s="179"/>
      <c r="N2951" s="179"/>
      <c r="O2951" s="179"/>
      <c r="P2951" s="179"/>
      <c r="Q2951" s="179"/>
      <c r="R2951" s="179"/>
    </row>
    <row r="2952" spans="1:18" s="3" customFormat="1" ht="76.5" hidden="1" x14ac:dyDescent="0.2">
      <c r="A2952" s="80" t="s">
        <v>1306</v>
      </c>
      <c r="B2952" s="49">
        <v>793</v>
      </c>
      <c r="C2952" s="82" t="s">
        <v>23</v>
      </c>
      <c r="D2952" s="82" t="s">
        <v>23</v>
      </c>
      <c r="E2952" s="82" t="s">
        <v>1164</v>
      </c>
      <c r="F2952" s="82"/>
      <c r="G2952" s="84">
        <f t="shared" ref="G2952:I2953" si="794">G2953</f>
        <v>0</v>
      </c>
      <c r="H2952" s="84">
        <f t="shared" si="794"/>
        <v>0</v>
      </c>
      <c r="I2952" s="84">
        <f t="shared" si="794"/>
        <v>0</v>
      </c>
      <c r="J2952" s="159"/>
      <c r="K2952" s="179"/>
      <c r="L2952" s="179"/>
      <c r="M2952" s="179"/>
      <c r="N2952" s="179"/>
      <c r="O2952" s="179"/>
      <c r="P2952" s="179"/>
      <c r="Q2952" s="179"/>
      <c r="R2952" s="179"/>
    </row>
    <row r="2953" spans="1:18" s="3" customFormat="1" ht="25.5" hidden="1" x14ac:dyDescent="0.2">
      <c r="A2953" s="80" t="s">
        <v>91</v>
      </c>
      <c r="B2953" s="49">
        <v>793</v>
      </c>
      <c r="C2953" s="82" t="s">
        <v>23</v>
      </c>
      <c r="D2953" s="82" t="s">
        <v>23</v>
      </c>
      <c r="E2953" s="82" t="s">
        <v>1164</v>
      </c>
      <c r="F2953" s="82" t="s">
        <v>316</v>
      </c>
      <c r="G2953" s="84">
        <f t="shared" si="794"/>
        <v>0</v>
      </c>
      <c r="H2953" s="84">
        <f t="shared" si="794"/>
        <v>0</v>
      </c>
      <c r="I2953" s="84">
        <f t="shared" si="794"/>
        <v>0</v>
      </c>
      <c r="J2953" s="159"/>
      <c r="K2953" s="179"/>
      <c r="L2953" s="179"/>
      <c r="M2953" s="179"/>
      <c r="N2953" s="179"/>
      <c r="O2953" s="179"/>
      <c r="P2953" s="179"/>
      <c r="Q2953" s="179"/>
      <c r="R2953" s="179"/>
    </row>
    <row r="2954" spans="1:18" s="3" customFormat="1" hidden="1" x14ac:dyDescent="0.2">
      <c r="A2954" s="80" t="s">
        <v>317</v>
      </c>
      <c r="B2954" s="49">
        <v>793</v>
      </c>
      <c r="C2954" s="82" t="s">
        <v>23</v>
      </c>
      <c r="D2954" s="82" t="s">
        <v>23</v>
      </c>
      <c r="E2954" s="82" t="s">
        <v>1164</v>
      </c>
      <c r="F2954" s="82" t="s">
        <v>318</v>
      </c>
      <c r="G2954" s="84"/>
      <c r="H2954" s="84"/>
      <c r="I2954" s="84"/>
      <c r="J2954" s="159"/>
      <c r="K2954" s="179"/>
      <c r="L2954" s="179"/>
      <c r="M2954" s="179"/>
      <c r="N2954" s="179"/>
      <c r="O2954" s="179"/>
      <c r="P2954" s="179"/>
      <c r="Q2954" s="179"/>
      <c r="R2954" s="179"/>
    </row>
    <row r="2955" spans="1:18" ht="63" customHeight="1" x14ac:dyDescent="0.2">
      <c r="A2955" s="16" t="s">
        <v>1400</v>
      </c>
      <c r="B2955" s="14">
        <v>793</v>
      </c>
      <c r="C2955" s="82" t="s">
        <v>23</v>
      </c>
      <c r="D2955" s="82" t="s">
        <v>25</v>
      </c>
      <c r="E2955" s="82" t="s">
        <v>196</v>
      </c>
      <c r="F2955" s="15"/>
      <c r="G2955" s="70">
        <f>G2956+G2959</f>
        <v>1181498.57</v>
      </c>
      <c r="H2955" s="70">
        <f t="shared" ref="H2955:I2955" si="795">H2956+H2967</f>
        <v>0</v>
      </c>
      <c r="I2955" s="70">
        <f t="shared" si="795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116.25" customHeight="1" x14ac:dyDescent="0.2">
      <c r="A2956" s="80" t="s">
        <v>1282</v>
      </c>
      <c r="B2956" s="14">
        <v>793</v>
      </c>
      <c r="C2956" s="82" t="s">
        <v>23</v>
      </c>
      <c r="D2956" s="82" t="s">
        <v>25</v>
      </c>
      <c r="E2956" s="82" t="s">
        <v>1283</v>
      </c>
      <c r="F2956" s="15"/>
      <c r="G2956" s="70">
        <f>G2957</f>
        <v>1168166.57</v>
      </c>
      <c r="H2956" s="70">
        <f t="shared" ref="H2956:I2960" si="796">H2957</f>
        <v>0</v>
      </c>
      <c r="I2956" s="70">
        <f t="shared" si="796"/>
        <v>0</v>
      </c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ht="30" customHeight="1" x14ac:dyDescent="0.2">
      <c r="A2957" s="80" t="s">
        <v>91</v>
      </c>
      <c r="B2957" s="14">
        <v>793</v>
      </c>
      <c r="C2957" s="82" t="s">
        <v>23</v>
      </c>
      <c r="D2957" s="82" t="s">
        <v>25</v>
      </c>
      <c r="E2957" s="82" t="s">
        <v>1283</v>
      </c>
      <c r="F2957" s="15" t="s">
        <v>316</v>
      </c>
      <c r="G2957" s="70">
        <f>G2958</f>
        <v>1168166.57</v>
      </c>
      <c r="H2957" s="70">
        <f t="shared" si="796"/>
        <v>0</v>
      </c>
      <c r="I2957" s="70">
        <f t="shared" si="796"/>
        <v>0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ht="30.75" customHeight="1" x14ac:dyDescent="0.2">
      <c r="A2958" s="80" t="s">
        <v>317</v>
      </c>
      <c r="B2958" s="14">
        <v>793</v>
      </c>
      <c r="C2958" s="82" t="s">
        <v>23</v>
      </c>
      <c r="D2958" s="82" t="s">
        <v>25</v>
      </c>
      <c r="E2958" s="82" t="s">
        <v>1283</v>
      </c>
      <c r="F2958" s="15" t="s">
        <v>318</v>
      </c>
      <c r="G2958" s="70">
        <v>1168166.57</v>
      </c>
      <c r="H2958" s="70">
        <v>0</v>
      </c>
      <c r="I2958" s="70">
        <v>0</v>
      </c>
      <c r="J2958" s="158"/>
      <c r="K2958" s="69"/>
      <c r="L2958" s="69"/>
      <c r="M2958" s="69"/>
      <c r="N2958" s="69"/>
      <c r="O2958" s="69"/>
      <c r="P2958" s="69"/>
      <c r="Q2958" s="69"/>
      <c r="R2958" s="69"/>
    </row>
    <row r="2959" spans="1:18" ht="57.75" customHeight="1" x14ac:dyDescent="0.2">
      <c r="A2959" s="80" t="s">
        <v>1573</v>
      </c>
      <c r="B2959" s="14">
        <v>793</v>
      </c>
      <c r="C2959" s="82" t="s">
        <v>23</v>
      </c>
      <c r="D2959" s="82" t="s">
        <v>25</v>
      </c>
      <c r="E2959" s="82" t="s">
        <v>1574</v>
      </c>
      <c r="F2959" s="15"/>
      <c r="G2959" s="70">
        <f>G2960</f>
        <v>13332</v>
      </c>
      <c r="H2959" s="70">
        <f t="shared" si="796"/>
        <v>0</v>
      </c>
      <c r="I2959" s="70">
        <f t="shared" si="796"/>
        <v>0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ht="30" customHeight="1" x14ac:dyDescent="0.2">
      <c r="A2960" s="16" t="s">
        <v>33</v>
      </c>
      <c r="B2960" s="14">
        <v>793</v>
      </c>
      <c r="C2960" s="82" t="s">
        <v>23</v>
      </c>
      <c r="D2960" s="82" t="s">
        <v>25</v>
      </c>
      <c r="E2960" s="82" t="s">
        <v>1574</v>
      </c>
      <c r="F2960" s="15" t="s">
        <v>34</v>
      </c>
      <c r="G2960" s="70">
        <f>G2961</f>
        <v>13332</v>
      </c>
      <c r="H2960" s="70">
        <f t="shared" si="796"/>
        <v>0</v>
      </c>
      <c r="I2960" s="70">
        <f t="shared" si="796"/>
        <v>0</v>
      </c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30.75" customHeight="1" x14ac:dyDescent="0.2">
      <c r="A2961" s="80" t="s">
        <v>35</v>
      </c>
      <c r="B2961" s="14">
        <v>793</v>
      </c>
      <c r="C2961" s="82" t="s">
        <v>23</v>
      </c>
      <c r="D2961" s="82" t="s">
        <v>25</v>
      </c>
      <c r="E2961" s="82" t="s">
        <v>1574</v>
      </c>
      <c r="F2961" s="15" t="s">
        <v>36</v>
      </c>
      <c r="G2961" s="70">
        <v>13332</v>
      </c>
      <c r="H2961" s="70">
        <v>0</v>
      </c>
      <c r="I2961" s="70">
        <v>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x14ac:dyDescent="0.2">
      <c r="A2962" s="80" t="s">
        <v>258</v>
      </c>
      <c r="B2962" s="82" t="s">
        <v>746</v>
      </c>
      <c r="C2962" s="82" t="s">
        <v>23</v>
      </c>
      <c r="D2962" s="82" t="s">
        <v>23</v>
      </c>
      <c r="E2962" s="82"/>
      <c r="F2962" s="82"/>
      <c r="G2962" s="84">
        <f>G2963+G3043</f>
        <v>510000</v>
      </c>
      <c r="H2962" s="84">
        <f>H2963+H3043</f>
        <v>0</v>
      </c>
      <c r="I2962" s="84">
        <f>I2963+I3043</f>
        <v>0</v>
      </c>
      <c r="J2962" s="159"/>
    </row>
    <row r="2963" spans="1:18" s="28" customFormat="1" ht="31.5" customHeight="1" x14ac:dyDescent="0.2">
      <c r="A2963" s="80" t="s">
        <v>1027</v>
      </c>
      <c r="B2963" s="82" t="s">
        <v>746</v>
      </c>
      <c r="C2963" s="82" t="s">
        <v>23</v>
      </c>
      <c r="D2963" s="82" t="s">
        <v>23</v>
      </c>
      <c r="E2963" s="82" t="s">
        <v>196</v>
      </c>
      <c r="F2963" s="152"/>
      <c r="G2963" s="84">
        <f>G2964</f>
        <v>510000</v>
      </c>
      <c r="H2963" s="84">
        <f t="shared" ref="H2963:I2963" si="797">H2967</f>
        <v>0</v>
      </c>
      <c r="I2963" s="84">
        <f t="shared" si="797"/>
        <v>0</v>
      </c>
      <c r="J2963" s="159"/>
      <c r="K2963" s="184"/>
      <c r="L2963" s="184"/>
      <c r="M2963" s="184"/>
      <c r="N2963" s="184"/>
      <c r="O2963" s="184"/>
      <c r="P2963" s="184"/>
      <c r="Q2963" s="184"/>
      <c r="R2963" s="184"/>
    </row>
    <row r="2964" spans="1:18" ht="135" customHeight="1" x14ac:dyDescent="0.2">
      <c r="A2964" s="80" t="s">
        <v>1284</v>
      </c>
      <c r="B2964" s="14">
        <v>793</v>
      </c>
      <c r="C2964" s="82" t="s">
        <v>23</v>
      </c>
      <c r="D2964" s="82" t="s">
        <v>23</v>
      </c>
      <c r="E2964" s="82" t="s">
        <v>1285</v>
      </c>
      <c r="F2964" s="15"/>
      <c r="G2964" s="70">
        <f>G2965</f>
        <v>510000</v>
      </c>
      <c r="H2964" s="70">
        <f t="shared" ref="H2964:I2965" si="798">H2965</f>
        <v>0</v>
      </c>
      <c r="I2964" s="70">
        <f t="shared" si="798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30" customHeight="1" x14ac:dyDescent="0.2">
      <c r="A2965" s="80" t="s">
        <v>91</v>
      </c>
      <c r="B2965" s="14">
        <v>793</v>
      </c>
      <c r="C2965" s="82" t="s">
        <v>23</v>
      </c>
      <c r="D2965" s="82" t="s">
        <v>23</v>
      </c>
      <c r="E2965" s="82" t="s">
        <v>1285</v>
      </c>
      <c r="F2965" s="15" t="s">
        <v>316</v>
      </c>
      <c r="G2965" s="70">
        <f>G2966</f>
        <v>510000</v>
      </c>
      <c r="H2965" s="70">
        <f t="shared" si="798"/>
        <v>0</v>
      </c>
      <c r="I2965" s="70">
        <f t="shared" si="798"/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30.75" customHeight="1" x14ac:dyDescent="0.2">
      <c r="A2966" s="80" t="s">
        <v>317</v>
      </c>
      <c r="B2966" s="14">
        <v>793</v>
      </c>
      <c r="C2966" s="82" t="s">
        <v>23</v>
      </c>
      <c r="D2966" s="82" t="s">
        <v>23</v>
      </c>
      <c r="E2966" s="82" t="s">
        <v>1285</v>
      </c>
      <c r="F2966" s="15" t="s">
        <v>318</v>
      </c>
      <c r="G2966" s="70">
        <v>510000</v>
      </c>
      <c r="H2966" s="70">
        <v>0</v>
      </c>
      <c r="I2966" s="70"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s="22" customFormat="1" x14ac:dyDescent="0.2">
      <c r="A2967" s="317" t="s">
        <v>40</v>
      </c>
      <c r="B2967" s="241">
        <v>793</v>
      </c>
      <c r="C2967" s="146" t="s">
        <v>41</v>
      </c>
      <c r="D2967" s="146"/>
      <c r="E2967" s="20"/>
      <c r="F2967" s="20"/>
      <c r="G2967" s="12">
        <f>G2968+G3301</f>
        <v>17594162.449999999</v>
      </c>
      <c r="H2967" s="93">
        <f>H2968+H3301</f>
        <v>0</v>
      </c>
      <c r="I2967" s="93">
        <f>I2968+I3301</f>
        <v>0</v>
      </c>
      <c r="J2967" s="172"/>
      <c r="K2967" s="187"/>
      <c r="L2967" s="187"/>
      <c r="M2967" s="188"/>
      <c r="N2967" s="187"/>
      <c r="O2967" s="187"/>
      <c r="P2967" s="187"/>
      <c r="Q2967" s="187"/>
      <c r="R2967" s="187"/>
    </row>
    <row r="2968" spans="1:18" x14ac:dyDescent="0.2">
      <c r="A2968" s="16" t="s">
        <v>42</v>
      </c>
      <c r="B2968" s="133">
        <v>793</v>
      </c>
      <c r="C2968" s="82" t="s">
        <v>41</v>
      </c>
      <c r="D2968" s="82" t="s">
        <v>16</v>
      </c>
      <c r="E2968" s="15"/>
      <c r="F2968" s="15"/>
      <c r="G2968" s="70">
        <f>G2969+G2972+G2979+G2986+G2975+G3005+G3002</f>
        <v>17594162.449999999</v>
      </c>
      <c r="H2968" s="70">
        <f>H2969+H2972+H2983+H2986</f>
        <v>0</v>
      </c>
      <c r="I2968" s="70">
        <f>I2969+I2972+I2983+I2986</f>
        <v>0</v>
      </c>
      <c r="J2968" s="159"/>
      <c r="M2968" s="189"/>
      <c r="Q2968" s="189"/>
    </row>
    <row r="2969" spans="1:18" ht="40.5" hidden="1" customHeight="1" x14ac:dyDescent="0.2">
      <c r="A2969" s="16" t="s">
        <v>1238</v>
      </c>
      <c r="B2969" s="14">
        <v>793</v>
      </c>
      <c r="C2969" s="82" t="s">
        <v>41</v>
      </c>
      <c r="D2969" s="82" t="s">
        <v>16</v>
      </c>
      <c r="E2969" s="15" t="s">
        <v>1200</v>
      </c>
      <c r="F2969" s="15"/>
      <c r="G2969" s="70">
        <f>G2970</f>
        <v>0</v>
      </c>
      <c r="H2969" s="70">
        <f t="shared" ref="H2969:I2969" si="799">H2970</f>
        <v>0</v>
      </c>
      <c r="I2969" s="70">
        <f t="shared" si="799"/>
        <v>0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25.5" hidden="1" customHeight="1" x14ac:dyDescent="0.2">
      <c r="A2970" s="16" t="s">
        <v>297</v>
      </c>
      <c r="B2970" s="14">
        <v>793</v>
      </c>
      <c r="C2970" s="82" t="s">
        <v>41</v>
      </c>
      <c r="D2970" s="82" t="s">
        <v>16</v>
      </c>
      <c r="E2970" s="15" t="s">
        <v>1200</v>
      </c>
      <c r="F2970" s="15" t="s">
        <v>34</v>
      </c>
      <c r="G2970" s="70">
        <f>G2971</f>
        <v>0</v>
      </c>
      <c r="H2970" s="70">
        <f>H2971</f>
        <v>0</v>
      </c>
      <c r="I2970" s="70">
        <f>I2971</f>
        <v>0</v>
      </c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25.5" hidden="1" customHeight="1" x14ac:dyDescent="0.2">
      <c r="A2971" s="16" t="s">
        <v>35</v>
      </c>
      <c r="B2971" s="14">
        <v>793</v>
      </c>
      <c r="C2971" s="82" t="s">
        <v>41</v>
      </c>
      <c r="D2971" s="82" t="s">
        <v>16</v>
      </c>
      <c r="E2971" s="15" t="s">
        <v>1200</v>
      </c>
      <c r="F2971" s="15" t="s">
        <v>36</v>
      </c>
      <c r="G2971" s="70"/>
      <c r="H2971" s="70"/>
      <c r="I2971" s="70"/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 ht="40.5" hidden="1" customHeight="1" x14ac:dyDescent="0.2">
      <c r="A2972" s="16" t="s">
        <v>1204</v>
      </c>
      <c r="B2972" s="14">
        <v>793</v>
      </c>
      <c r="C2972" s="82" t="s">
        <v>41</v>
      </c>
      <c r="D2972" s="82" t="s">
        <v>16</v>
      </c>
      <c r="E2972" s="15" t="s">
        <v>1201</v>
      </c>
      <c r="F2972" s="15"/>
      <c r="G2972" s="70">
        <f>G2973</f>
        <v>0</v>
      </c>
      <c r="H2972" s="70">
        <f t="shared" ref="H2972:I2972" si="800">H2973</f>
        <v>0</v>
      </c>
      <c r="I2972" s="70">
        <f t="shared" si="800"/>
        <v>0</v>
      </c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25.5" hidden="1" customHeight="1" x14ac:dyDescent="0.2">
      <c r="A2973" s="16" t="s">
        <v>297</v>
      </c>
      <c r="B2973" s="14">
        <v>793</v>
      </c>
      <c r="C2973" s="82" t="s">
        <v>41</v>
      </c>
      <c r="D2973" s="82" t="s">
        <v>16</v>
      </c>
      <c r="E2973" s="15" t="s">
        <v>1201</v>
      </c>
      <c r="F2973" s="15" t="s">
        <v>34</v>
      </c>
      <c r="G2973" s="70">
        <f>G2974</f>
        <v>0</v>
      </c>
      <c r="H2973" s="70">
        <f>H2974</f>
        <v>0</v>
      </c>
      <c r="I2973" s="70">
        <f>I2974</f>
        <v>0</v>
      </c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ht="25.5" hidden="1" customHeight="1" x14ac:dyDescent="0.2">
      <c r="A2974" s="16" t="s">
        <v>35</v>
      </c>
      <c r="B2974" s="14">
        <v>793</v>
      </c>
      <c r="C2974" s="82" t="s">
        <v>41</v>
      </c>
      <c r="D2974" s="82" t="s">
        <v>16</v>
      </c>
      <c r="E2974" s="15" t="s">
        <v>1201</v>
      </c>
      <c r="F2974" s="15" t="s">
        <v>36</v>
      </c>
      <c r="G2974" s="70"/>
      <c r="H2974" s="70"/>
      <c r="I2974" s="70"/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t="52.9" customHeight="1" x14ac:dyDescent="0.2">
      <c r="A2975" s="80" t="s">
        <v>1020</v>
      </c>
      <c r="B2975" s="49">
        <v>793</v>
      </c>
      <c r="C2975" s="15" t="s">
        <v>41</v>
      </c>
      <c r="D2975" s="15" t="s">
        <v>16</v>
      </c>
      <c r="E2975" s="15" t="s">
        <v>228</v>
      </c>
      <c r="F2975" s="15"/>
      <c r="G2975" s="70">
        <f>G2976</f>
        <v>4199762.45</v>
      </c>
      <c r="H2975" s="70"/>
      <c r="I2975" s="70"/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111.6" customHeight="1" x14ac:dyDescent="0.2">
      <c r="A2976" s="80" t="s">
        <v>1549</v>
      </c>
      <c r="B2976" s="49">
        <v>793</v>
      </c>
      <c r="C2976" s="15" t="s">
        <v>41</v>
      </c>
      <c r="D2976" s="15" t="s">
        <v>16</v>
      </c>
      <c r="E2976" s="15" t="s">
        <v>1495</v>
      </c>
      <c r="F2976" s="15"/>
      <c r="G2976" s="70">
        <f>G2977</f>
        <v>4199762.45</v>
      </c>
      <c r="H2976" s="70"/>
      <c r="I2976" s="70"/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ht="27.6" customHeight="1" x14ac:dyDescent="0.2">
      <c r="A2977" s="16" t="s">
        <v>33</v>
      </c>
      <c r="B2977" s="49">
        <v>793</v>
      </c>
      <c r="C2977" s="15" t="s">
        <v>41</v>
      </c>
      <c r="D2977" s="15" t="s">
        <v>16</v>
      </c>
      <c r="E2977" s="15" t="s">
        <v>1495</v>
      </c>
      <c r="F2977" s="15" t="s">
        <v>34</v>
      </c>
      <c r="G2977" s="70">
        <f>G2978</f>
        <v>4199762.45</v>
      </c>
      <c r="H2977" s="70"/>
      <c r="I2977" s="70"/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ht="37.9" customHeight="1" x14ac:dyDescent="0.2">
      <c r="A2978" s="80" t="s">
        <v>35</v>
      </c>
      <c r="B2978" s="49">
        <v>793</v>
      </c>
      <c r="C2978" s="15" t="s">
        <v>41</v>
      </c>
      <c r="D2978" s="15" t="s">
        <v>16</v>
      </c>
      <c r="E2978" s="15" t="s">
        <v>1495</v>
      </c>
      <c r="F2978" s="82" t="s">
        <v>36</v>
      </c>
      <c r="G2978" s="70">
        <v>4199762.45</v>
      </c>
      <c r="H2978" s="70"/>
      <c r="I2978" s="70"/>
      <c r="J2978" s="158"/>
      <c r="K2978" s="69"/>
      <c r="L2978" s="69"/>
      <c r="M2978" s="69"/>
      <c r="N2978" s="69"/>
      <c r="O2978" s="69"/>
      <c r="P2978" s="69"/>
      <c r="Q2978" s="69"/>
      <c r="R2978" s="69"/>
    </row>
    <row r="2979" spans="1:18" s="32" customFormat="1" ht="38.25" x14ac:dyDescent="0.2">
      <c r="A2979" s="16" t="s">
        <v>1023</v>
      </c>
      <c r="B2979" s="49">
        <v>793</v>
      </c>
      <c r="C2979" s="82" t="s">
        <v>41</v>
      </c>
      <c r="D2979" s="82" t="s">
        <v>16</v>
      </c>
      <c r="E2979" s="15" t="s">
        <v>243</v>
      </c>
      <c r="F2979" s="15"/>
      <c r="G2979" s="70">
        <f>G2983+G2980</f>
        <v>1284400</v>
      </c>
      <c r="H2979" s="70">
        <f>H2983</f>
        <v>0</v>
      </c>
      <c r="I2979" s="70">
        <f>I2983</f>
        <v>0</v>
      </c>
      <c r="J2979" s="158"/>
      <c r="K2979" s="309"/>
      <c r="L2979" s="307"/>
      <c r="M2979" s="307"/>
      <c r="N2979" s="307"/>
      <c r="O2979" s="307"/>
      <c r="P2979" s="307"/>
      <c r="Q2979" s="307"/>
      <c r="R2979" s="307"/>
    </row>
    <row r="2980" spans="1:18" s="18" customFormat="1" ht="52.5" customHeight="1" x14ac:dyDescent="0.2">
      <c r="A2980" s="80" t="s">
        <v>1535</v>
      </c>
      <c r="B2980" s="49">
        <v>793</v>
      </c>
      <c r="C2980" s="82" t="s">
        <v>41</v>
      </c>
      <c r="D2980" s="82" t="s">
        <v>16</v>
      </c>
      <c r="E2980" s="15" t="s">
        <v>1536</v>
      </c>
      <c r="F2980" s="15"/>
      <c r="G2980" s="70">
        <f>G2981</f>
        <v>1284400</v>
      </c>
      <c r="H2980" s="70">
        <f t="shared" ref="H2980:I2980" si="801">H2981</f>
        <v>0</v>
      </c>
      <c r="I2980" s="70">
        <f t="shared" si="801"/>
        <v>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ht="30.75" customHeight="1" x14ac:dyDescent="0.2">
      <c r="A2981" s="16" t="s">
        <v>33</v>
      </c>
      <c r="B2981" s="49">
        <v>793</v>
      </c>
      <c r="C2981" s="82" t="s">
        <v>41</v>
      </c>
      <c r="D2981" s="82" t="s">
        <v>16</v>
      </c>
      <c r="E2981" s="15" t="s">
        <v>1536</v>
      </c>
      <c r="F2981" s="15" t="s">
        <v>34</v>
      </c>
      <c r="G2981" s="70">
        <f t="shared" ref="G2981:I2981" si="802">G2982</f>
        <v>1284400</v>
      </c>
      <c r="H2981" s="70">
        <f t="shared" si="802"/>
        <v>0</v>
      </c>
      <c r="I2981" s="70">
        <f t="shared" si="802"/>
        <v>0</v>
      </c>
      <c r="J2981" s="158"/>
      <c r="K2981" s="69"/>
      <c r="L2981" s="69"/>
      <c r="M2981" s="69"/>
      <c r="N2981" s="69"/>
      <c r="O2981" s="69"/>
      <c r="P2981" s="69"/>
      <c r="Q2981" s="69"/>
      <c r="R2981" s="69"/>
    </row>
    <row r="2982" spans="1:18" s="18" customFormat="1" ht="34.5" customHeight="1" x14ac:dyDescent="0.2">
      <c r="A2982" s="80" t="s">
        <v>35</v>
      </c>
      <c r="B2982" s="81">
        <v>793</v>
      </c>
      <c r="C2982" s="82" t="s">
        <v>41</v>
      </c>
      <c r="D2982" s="82" t="s">
        <v>16</v>
      </c>
      <c r="E2982" s="82" t="s">
        <v>1536</v>
      </c>
      <c r="F2982" s="82" t="s">
        <v>36</v>
      </c>
      <c r="G2982" s="84">
        <f>1057740+226660</f>
        <v>1284400</v>
      </c>
      <c r="H2982" s="84">
        <v>0</v>
      </c>
      <c r="I2982" s="70">
        <v>0</v>
      </c>
      <c r="J2982" s="158"/>
      <c r="K2982" s="165"/>
      <c r="L2982" s="165"/>
      <c r="M2982" s="165"/>
      <c r="N2982" s="165"/>
      <c r="O2982" s="165"/>
      <c r="P2982" s="165"/>
      <c r="Q2982" s="165"/>
      <c r="R2982" s="165"/>
    </row>
    <row r="2983" spans="1:18" ht="42.75" customHeight="1" x14ac:dyDescent="0.2">
      <c r="A2983" s="50" t="s">
        <v>1366</v>
      </c>
      <c r="B2983" s="14">
        <v>793</v>
      </c>
      <c r="C2983" s="82" t="s">
        <v>41</v>
      </c>
      <c r="D2983" s="82" t="s">
        <v>16</v>
      </c>
      <c r="E2983" s="15" t="s">
        <v>1365</v>
      </c>
      <c r="F2983" s="15"/>
      <c r="G2983" s="70">
        <f>G2984</f>
        <v>0</v>
      </c>
      <c r="H2983" s="70">
        <f t="shared" ref="H2983:I2984" si="803">H2984</f>
        <v>0</v>
      </c>
      <c r="I2983" s="70">
        <f t="shared" si="803"/>
        <v>0</v>
      </c>
      <c r="J2983" s="158"/>
      <c r="K2983" s="69"/>
      <c r="L2983" s="69"/>
      <c r="M2983" s="69"/>
      <c r="N2983" s="69"/>
      <c r="O2983" s="69"/>
      <c r="P2983" s="69"/>
      <c r="Q2983" s="69"/>
      <c r="R2983" s="69"/>
    </row>
    <row r="2984" spans="1:18" ht="30" customHeight="1" x14ac:dyDescent="0.2">
      <c r="A2984" s="16" t="s">
        <v>33</v>
      </c>
      <c r="B2984" s="14">
        <v>793</v>
      </c>
      <c r="C2984" s="82" t="s">
        <v>41</v>
      </c>
      <c r="D2984" s="82" t="s">
        <v>16</v>
      </c>
      <c r="E2984" s="15" t="s">
        <v>1365</v>
      </c>
      <c r="F2984" s="15" t="s">
        <v>34</v>
      </c>
      <c r="G2984" s="70">
        <f>G2985</f>
        <v>0</v>
      </c>
      <c r="H2984" s="70">
        <f t="shared" si="803"/>
        <v>0</v>
      </c>
      <c r="I2984" s="70">
        <f t="shared" si="803"/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30.75" customHeight="1" x14ac:dyDescent="0.2">
      <c r="A2985" s="16" t="s">
        <v>35</v>
      </c>
      <c r="B2985" s="14">
        <v>793</v>
      </c>
      <c r="C2985" s="82" t="s">
        <v>41</v>
      </c>
      <c r="D2985" s="82" t="s">
        <v>16</v>
      </c>
      <c r="E2985" s="15" t="s">
        <v>1365</v>
      </c>
      <c r="F2985" s="15" t="s">
        <v>36</v>
      </c>
      <c r="G2985" s="70">
        <f>226660-226660</f>
        <v>0</v>
      </c>
      <c r="H2985" s="70">
        <v>0</v>
      </c>
      <c r="I2985" s="70">
        <v>0</v>
      </c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63" customHeight="1" x14ac:dyDescent="0.2">
      <c r="A2986" s="16" t="s">
        <v>1400</v>
      </c>
      <c r="B2986" s="14">
        <v>793</v>
      </c>
      <c r="C2986" s="82" t="s">
        <v>41</v>
      </c>
      <c r="D2986" s="82" t="s">
        <v>16</v>
      </c>
      <c r="E2986" s="82" t="s">
        <v>196</v>
      </c>
      <c r="F2986" s="15"/>
      <c r="G2986" s="70">
        <f>G2987+G2990+G2993+G2999</f>
        <v>11100000</v>
      </c>
      <c r="H2986" s="70">
        <f t="shared" ref="H2986:I2986" si="804">H2987+H2990</f>
        <v>0</v>
      </c>
      <c r="I2986" s="70">
        <f t="shared" si="804"/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66" customHeight="1" x14ac:dyDescent="0.2">
      <c r="A2987" s="80" t="s">
        <v>1420</v>
      </c>
      <c r="B2987" s="14">
        <v>793</v>
      </c>
      <c r="C2987" s="82" t="s">
        <v>41</v>
      </c>
      <c r="D2987" s="82" t="s">
        <v>16</v>
      </c>
      <c r="E2987" s="82" t="s">
        <v>1390</v>
      </c>
      <c r="F2987" s="15"/>
      <c r="G2987" s="70">
        <f>G2988</f>
        <v>10000000</v>
      </c>
      <c r="H2987" s="70">
        <f t="shared" ref="H2987:I2991" si="805">H2988</f>
        <v>0</v>
      </c>
      <c r="I2987" s="70">
        <f t="shared" si="805"/>
        <v>0</v>
      </c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30" customHeight="1" x14ac:dyDescent="0.2">
      <c r="A2988" s="80" t="s">
        <v>91</v>
      </c>
      <c r="B2988" s="14">
        <v>793</v>
      </c>
      <c r="C2988" s="82" t="s">
        <v>41</v>
      </c>
      <c r="D2988" s="82" t="s">
        <v>16</v>
      </c>
      <c r="E2988" s="82" t="s">
        <v>1390</v>
      </c>
      <c r="F2988" s="15" t="s">
        <v>316</v>
      </c>
      <c r="G2988" s="70">
        <f>G2989</f>
        <v>10000000</v>
      </c>
      <c r="H2988" s="70">
        <f t="shared" si="805"/>
        <v>0</v>
      </c>
      <c r="I2988" s="70">
        <f t="shared" si="805"/>
        <v>0</v>
      </c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ht="30.75" customHeight="1" x14ac:dyDescent="0.2">
      <c r="A2989" s="80" t="s">
        <v>317</v>
      </c>
      <c r="B2989" s="14">
        <v>793</v>
      </c>
      <c r="C2989" s="82" t="s">
        <v>41</v>
      </c>
      <c r="D2989" s="82" t="s">
        <v>16</v>
      </c>
      <c r="E2989" s="82" t="s">
        <v>1390</v>
      </c>
      <c r="F2989" s="15" t="s">
        <v>318</v>
      </c>
      <c r="G2989" s="70">
        <v>10000000</v>
      </c>
      <c r="H2989" s="70">
        <v>0</v>
      </c>
      <c r="I2989" s="70">
        <v>0</v>
      </c>
      <c r="J2989" s="158"/>
      <c r="K2989" s="69"/>
      <c r="L2989" s="69"/>
      <c r="M2989" s="69"/>
      <c r="N2989" s="69"/>
      <c r="O2989" s="69"/>
      <c r="P2989" s="69"/>
      <c r="Q2989" s="69"/>
      <c r="R2989" s="69"/>
    </row>
    <row r="2990" spans="1:18" ht="59.25" customHeight="1" x14ac:dyDescent="0.2">
      <c r="A2990" s="80" t="s">
        <v>1421</v>
      </c>
      <c r="B2990" s="14">
        <v>793</v>
      </c>
      <c r="C2990" s="82" t="s">
        <v>41</v>
      </c>
      <c r="D2990" s="82" t="s">
        <v>16</v>
      </c>
      <c r="E2990" s="82" t="s">
        <v>1391</v>
      </c>
      <c r="F2990" s="15"/>
      <c r="G2990" s="70">
        <f>G2991</f>
        <v>0</v>
      </c>
      <c r="H2990" s="70">
        <f t="shared" si="805"/>
        <v>0</v>
      </c>
      <c r="I2990" s="70">
        <f t="shared" si="805"/>
        <v>0</v>
      </c>
      <c r="J2990" s="158"/>
      <c r="K2990" s="69"/>
      <c r="L2990" s="69"/>
      <c r="M2990" s="69"/>
      <c r="N2990" s="69"/>
      <c r="O2990" s="69"/>
      <c r="P2990" s="69"/>
      <c r="Q2990" s="69"/>
      <c r="R2990" s="69"/>
    </row>
    <row r="2991" spans="1:18" ht="30" customHeight="1" x14ac:dyDescent="0.2">
      <c r="A2991" s="80" t="s">
        <v>91</v>
      </c>
      <c r="B2991" s="14">
        <v>793</v>
      </c>
      <c r="C2991" s="82" t="s">
        <v>41</v>
      </c>
      <c r="D2991" s="82" t="s">
        <v>16</v>
      </c>
      <c r="E2991" s="82" t="s">
        <v>1391</v>
      </c>
      <c r="F2991" s="15" t="s">
        <v>316</v>
      </c>
      <c r="G2991" s="70">
        <f>G2992</f>
        <v>0</v>
      </c>
      <c r="H2991" s="70">
        <f t="shared" si="805"/>
        <v>0</v>
      </c>
      <c r="I2991" s="70">
        <f t="shared" si="805"/>
        <v>0</v>
      </c>
      <c r="J2991" s="158"/>
      <c r="K2991" s="69"/>
      <c r="L2991" s="69"/>
      <c r="M2991" s="69"/>
      <c r="N2991" s="69"/>
      <c r="O2991" s="69"/>
      <c r="P2991" s="69"/>
      <c r="Q2991" s="69"/>
      <c r="R2991" s="69"/>
    </row>
    <row r="2992" spans="1:18" ht="30.75" customHeight="1" x14ac:dyDescent="0.2">
      <c r="A2992" s="80" t="s">
        <v>317</v>
      </c>
      <c r="B2992" s="14">
        <v>793</v>
      </c>
      <c r="C2992" s="82" t="s">
        <v>41</v>
      </c>
      <c r="D2992" s="82" t="s">
        <v>16</v>
      </c>
      <c r="E2992" s="82" t="s">
        <v>1391</v>
      </c>
      <c r="F2992" s="15" t="s">
        <v>318</v>
      </c>
      <c r="G2992" s="70"/>
      <c r="H2992" s="70">
        <v>0</v>
      </c>
      <c r="I2992" s="70">
        <v>0</v>
      </c>
      <c r="J2992" s="158"/>
      <c r="K2992" s="69"/>
      <c r="L2992" s="69"/>
      <c r="M2992" s="69"/>
      <c r="N2992" s="69"/>
      <c r="O2992" s="69"/>
      <c r="P2992" s="69"/>
      <c r="Q2992" s="69"/>
      <c r="R2992" s="69"/>
    </row>
    <row r="2993" spans="1:18" s="3" customFormat="1" ht="60" customHeight="1" x14ac:dyDescent="0.2">
      <c r="A2993" s="80" t="s">
        <v>1531</v>
      </c>
      <c r="B2993" s="14">
        <v>793</v>
      </c>
      <c r="C2993" s="82" t="s">
        <v>41</v>
      </c>
      <c r="D2993" s="82" t="s">
        <v>16</v>
      </c>
      <c r="E2993" s="82" t="s">
        <v>1405</v>
      </c>
      <c r="F2993" s="82"/>
      <c r="G2993" s="84">
        <f t="shared" ref="G2993:I2994" si="806">G2994</f>
        <v>1000000</v>
      </c>
      <c r="H2993" s="84">
        <f t="shared" si="806"/>
        <v>0</v>
      </c>
      <c r="I2993" s="84">
        <f t="shared" si="806"/>
        <v>0</v>
      </c>
      <c r="J2993" s="159"/>
      <c r="K2993" s="179"/>
      <c r="L2993" s="179"/>
      <c r="M2993" s="179"/>
      <c r="N2993" s="179"/>
      <c r="O2993" s="179"/>
      <c r="P2993" s="179"/>
      <c r="Q2993" s="179"/>
      <c r="R2993" s="179"/>
    </row>
    <row r="2994" spans="1:18" s="3" customFormat="1" ht="25.5" x14ac:dyDescent="0.2">
      <c r="A2994" s="80" t="s">
        <v>91</v>
      </c>
      <c r="B2994" s="14">
        <v>793</v>
      </c>
      <c r="C2994" s="82" t="s">
        <v>41</v>
      </c>
      <c r="D2994" s="82" t="s">
        <v>16</v>
      </c>
      <c r="E2994" s="82" t="s">
        <v>1405</v>
      </c>
      <c r="F2994" s="82" t="s">
        <v>316</v>
      </c>
      <c r="G2994" s="84">
        <f t="shared" si="806"/>
        <v>1000000</v>
      </c>
      <c r="H2994" s="84">
        <f t="shared" si="806"/>
        <v>0</v>
      </c>
      <c r="I2994" s="84">
        <f t="shared" si="806"/>
        <v>0</v>
      </c>
      <c r="J2994" s="159"/>
      <c r="K2994" s="179"/>
      <c r="L2994" s="179"/>
      <c r="M2994" s="179"/>
      <c r="N2994" s="179"/>
      <c r="O2994" s="179"/>
      <c r="P2994" s="179"/>
      <c r="Q2994" s="179"/>
      <c r="R2994" s="179"/>
    </row>
    <row r="2995" spans="1:18" s="3" customFormat="1" x14ac:dyDescent="0.2">
      <c r="A2995" s="80" t="s">
        <v>317</v>
      </c>
      <c r="B2995" s="14">
        <v>793</v>
      </c>
      <c r="C2995" s="82" t="s">
        <v>41</v>
      </c>
      <c r="D2995" s="82" t="s">
        <v>16</v>
      </c>
      <c r="E2995" s="82" t="s">
        <v>1405</v>
      </c>
      <c r="F2995" s="82" t="s">
        <v>318</v>
      </c>
      <c r="G2995" s="84">
        <f>1100000-100000</f>
        <v>1000000</v>
      </c>
      <c r="H2995" s="84">
        <v>0</v>
      </c>
      <c r="I2995" s="84">
        <v>0</v>
      </c>
      <c r="J2995" s="159">
        <f>G2995+G2564</f>
        <v>1000000</v>
      </c>
      <c r="K2995" s="179"/>
      <c r="L2995" s="179"/>
      <c r="M2995" s="179"/>
      <c r="N2995" s="179"/>
      <c r="O2995" s="179"/>
      <c r="P2995" s="179"/>
      <c r="Q2995" s="179"/>
      <c r="R2995" s="179"/>
    </row>
    <row r="2996" spans="1:18" s="3" customFormat="1" hidden="1" x14ac:dyDescent="0.2">
      <c r="A2996" s="80"/>
      <c r="B2996" s="14"/>
      <c r="C2996" s="82"/>
      <c r="D2996" s="82"/>
      <c r="E2996" s="82"/>
      <c r="F2996" s="82"/>
      <c r="G2996" s="84"/>
      <c r="H2996" s="84"/>
      <c r="I2996" s="84"/>
      <c r="J2996" s="159"/>
      <c r="K2996" s="179"/>
      <c r="L2996" s="179"/>
      <c r="M2996" s="179"/>
      <c r="N2996" s="179"/>
      <c r="O2996" s="179"/>
      <c r="P2996" s="179"/>
      <c r="Q2996" s="179"/>
      <c r="R2996" s="179"/>
    </row>
    <row r="2997" spans="1:18" s="3" customFormat="1" hidden="1" x14ac:dyDescent="0.2">
      <c r="A2997" s="80"/>
      <c r="B2997" s="14"/>
      <c r="C2997" s="82"/>
      <c r="D2997" s="82"/>
      <c r="E2997" s="82"/>
      <c r="F2997" s="82"/>
      <c r="G2997" s="84"/>
      <c r="H2997" s="84"/>
      <c r="I2997" s="84"/>
      <c r="J2997" s="159"/>
      <c r="K2997" s="179"/>
      <c r="L2997" s="179"/>
      <c r="M2997" s="179"/>
      <c r="N2997" s="179"/>
      <c r="O2997" s="179"/>
      <c r="P2997" s="179"/>
      <c r="Q2997" s="179"/>
      <c r="R2997" s="179"/>
    </row>
    <row r="2998" spans="1:18" s="3" customFormat="1" hidden="1" x14ac:dyDescent="0.2">
      <c r="A2998" s="80"/>
      <c r="B2998" s="14"/>
      <c r="C2998" s="82"/>
      <c r="D2998" s="82"/>
      <c r="E2998" s="82"/>
      <c r="F2998" s="82"/>
      <c r="G2998" s="84"/>
      <c r="H2998" s="84"/>
      <c r="I2998" s="84"/>
      <c r="J2998" s="159"/>
      <c r="K2998" s="179"/>
      <c r="L2998" s="179"/>
      <c r="M2998" s="179"/>
      <c r="N2998" s="179"/>
      <c r="O2998" s="179"/>
      <c r="P2998" s="179"/>
      <c r="Q2998" s="179"/>
      <c r="R2998" s="179"/>
    </row>
    <row r="2999" spans="1:18" s="3" customFormat="1" ht="78" customHeight="1" x14ac:dyDescent="0.2">
      <c r="A2999" s="80" t="s">
        <v>1530</v>
      </c>
      <c r="B2999" s="14">
        <v>793</v>
      </c>
      <c r="C2999" s="82" t="s">
        <v>41</v>
      </c>
      <c r="D2999" s="82" t="s">
        <v>16</v>
      </c>
      <c r="E2999" s="82" t="s">
        <v>1529</v>
      </c>
      <c r="F2999" s="82"/>
      <c r="G2999" s="84">
        <f t="shared" ref="G2999:I3000" si="807">G3000</f>
        <v>100000</v>
      </c>
      <c r="H2999" s="84">
        <f t="shared" si="807"/>
        <v>0</v>
      </c>
      <c r="I2999" s="84">
        <f t="shared" si="807"/>
        <v>0</v>
      </c>
      <c r="J2999" s="159"/>
      <c r="K2999" s="179"/>
      <c r="L2999" s="179"/>
      <c r="M2999" s="179"/>
      <c r="N2999" s="179"/>
      <c r="O2999" s="179"/>
      <c r="P2999" s="179"/>
      <c r="Q2999" s="179"/>
      <c r="R2999" s="179"/>
    </row>
    <row r="3000" spans="1:18" s="3" customFormat="1" ht="37.9" customHeight="1" x14ac:dyDescent="0.2">
      <c r="A3000" s="80" t="s">
        <v>91</v>
      </c>
      <c r="B3000" s="14">
        <v>793</v>
      </c>
      <c r="C3000" s="82" t="s">
        <v>41</v>
      </c>
      <c r="D3000" s="82" t="s">
        <v>16</v>
      </c>
      <c r="E3000" s="82" t="s">
        <v>1529</v>
      </c>
      <c r="F3000" s="82" t="s">
        <v>316</v>
      </c>
      <c r="G3000" s="84">
        <f t="shared" si="807"/>
        <v>100000</v>
      </c>
      <c r="H3000" s="84">
        <f t="shared" si="807"/>
        <v>0</v>
      </c>
      <c r="I3000" s="84">
        <f t="shared" si="807"/>
        <v>0</v>
      </c>
      <c r="J3000" s="159"/>
      <c r="K3000" s="179"/>
      <c r="L3000" s="179"/>
      <c r="M3000" s="179"/>
      <c r="N3000" s="179"/>
      <c r="O3000" s="179"/>
      <c r="P3000" s="179"/>
      <c r="Q3000" s="179"/>
      <c r="R3000" s="179"/>
    </row>
    <row r="3001" spans="1:18" s="3" customFormat="1" x14ac:dyDescent="0.2">
      <c r="A3001" s="80" t="s">
        <v>317</v>
      </c>
      <c r="B3001" s="14">
        <v>793</v>
      </c>
      <c r="C3001" s="82" t="s">
        <v>41</v>
      </c>
      <c r="D3001" s="82" t="s">
        <v>16</v>
      </c>
      <c r="E3001" s="82" t="s">
        <v>1529</v>
      </c>
      <c r="F3001" s="82" t="s">
        <v>318</v>
      </c>
      <c r="G3001" s="84">
        <f>100000</f>
        <v>100000</v>
      </c>
      <c r="H3001" s="84">
        <v>0</v>
      </c>
      <c r="I3001" s="84">
        <v>0</v>
      </c>
      <c r="J3001" s="159">
        <f>G3001+G2570</f>
        <v>100000</v>
      </c>
      <c r="K3001" s="179"/>
      <c r="L3001" s="179"/>
      <c r="M3001" s="179"/>
      <c r="N3001" s="179"/>
      <c r="O3001" s="179"/>
      <c r="P3001" s="179"/>
      <c r="Q3001" s="179"/>
      <c r="R3001" s="179"/>
    </row>
    <row r="3002" spans="1:18" s="3" customFormat="1" ht="60.6" customHeight="1" x14ac:dyDescent="0.2">
      <c r="A3002" s="80" t="s">
        <v>1541</v>
      </c>
      <c r="B3002" s="14">
        <v>793</v>
      </c>
      <c r="C3002" s="82" t="s">
        <v>41</v>
      </c>
      <c r="D3002" s="82" t="s">
        <v>16</v>
      </c>
      <c r="E3002" s="82" t="s">
        <v>1542</v>
      </c>
      <c r="F3002" s="82"/>
      <c r="G3002" s="84">
        <f>G3003</f>
        <v>10000</v>
      </c>
      <c r="H3002" s="84"/>
      <c r="I3002" s="84"/>
      <c r="J3002" s="159"/>
      <c r="K3002" s="179"/>
      <c r="L3002" s="179"/>
      <c r="M3002" s="179"/>
      <c r="N3002" s="179"/>
      <c r="O3002" s="179"/>
      <c r="P3002" s="179"/>
      <c r="Q3002" s="179"/>
      <c r="R3002" s="179"/>
    </row>
    <row r="3003" spans="1:18" s="3" customFormat="1" ht="40.15" customHeight="1" x14ac:dyDescent="0.2">
      <c r="A3003" s="16" t="s">
        <v>33</v>
      </c>
      <c r="B3003" s="14">
        <v>793</v>
      </c>
      <c r="C3003" s="82" t="s">
        <v>41</v>
      </c>
      <c r="D3003" s="82" t="s">
        <v>16</v>
      </c>
      <c r="E3003" s="82" t="s">
        <v>1542</v>
      </c>
      <c r="F3003" s="82" t="s">
        <v>34</v>
      </c>
      <c r="G3003" s="84">
        <f>G3004</f>
        <v>10000</v>
      </c>
      <c r="H3003" s="84"/>
      <c r="I3003" s="84"/>
      <c r="J3003" s="159"/>
      <c r="K3003" s="179"/>
      <c r="L3003" s="179"/>
      <c r="M3003" s="179"/>
      <c r="N3003" s="179"/>
      <c r="O3003" s="179"/>
      <c r="P3003" s="179"/>
      <c r="Q3003" s="179"/>
      <c r="R3003" s="179"/>
    </row>
    <row r="3004" spans="1:18" s="3" customFormat="1" ht="38.450000000000003" customHeight="1" x14ac:dyDescent="0.2">
      <c r="A3004" s="80" t="s">
        <v>35</v>
      </c>
      <c r="B3004" s="14">
        <v>793</v>
      </c>
      <c r="C3004" s="82" t="s">
        <v>41</v>
      </c>
      <c r="D3004" s="82" t="s">
        <v>16</v>
      </c>
      <c r="E3004" s="82" t="s">
        <v>1542</v>
      </c>
      <c r="F3004" s="82" t="s">
        <v>36</v>
      </c>
      <c r="G3004" s="84">
        <f>6369+3631</f>
        <v>10000</v>
      </c>
      <c r="H3004" s="84"/>
      <c r="I3004" s="84"/>
      <c r="J3004" s="159"/>
      <c r="K3004" s="179"/>
      <c r="L3004" s="179"/>
      <c r="M3004" s="179"/>
      <c r="N3004" s="179"/>
      <c r="O3004" s="179"/>
      <c r="P3004" s="179"/>
      <c r="Q3004" s="179"/>
      <c r="R3004" s="179"/>
    </row>
    <row r="3005" spans="1:18" s="3" customFormat="1" ht="82.15" customHeight="1" x14ac:dyDescent="0.2">
      <c r="A3005" s="80" t="s">
        <v>1410</v>
      </c>
      <c r="B3005" s="133">
        <v>793</v>
      </c>
      <c r="C3005" s="82" t="s">
        <v>41</v>
      </c>
      <c r="D3005" s="82" t="s">
        <v>16</v>
      </c>
      <c r="E3005" s="82" t="s">
        <v>1386</v>
      </c>
      <c r="F3005" s="82"/>
      <c r="G3005" s="84">
        <f t="shared" ref="G3005:G3006" si="808">G3006</f>
        <v>1000000</v>
      </c>
      <c r="H3005" s="84"/>
      <c r="I3005" s="84"/>
      <c r="J3005" s="159"/>
      <c r="K3005" s="179"/>
      <c r="L3005" s="179"/>
      <c r="M3005" s="179"/>
      <c r="N3005" s="179"/>
      <c r="O3005" s="179"/>
      <c r="P3005" s="179"/>
      <c r="Q3005" s="179"/>
      <c r="R3005" s="179"/>
    </row>
    <row r="3006" spans="1:18" s="3" customFormat="1" ht="41.45" customHeight="1" x14ac:dyDescent="0.2">
      <c r="A3006" s="16" t="s">
        <v>33</v>
      </c>
      <c r="B3006" s="133">
        <v>793</v>
      </c>
      <c r="C3006" s="82" t="s">
        <v>41</v>
      </c>
      <c r="D3006" s="82" t="s">
        <v>16</v>
      </c>
      <c r="E3006" s="82" t="s">
        <v>1386</v>
      </c>
      <c r="F3006" s="82" t="s">
        <v>34</v>
      </c>
      <c r="G3006" s="84">
        <f t="shared" si="808"/>
        <v>1000000</v>
      </c>
      <c r="H3006" s="84"/>
      <c r="I3006" s="84"/>
      <c r="J3006" s="159"/>
      <c r="K3006" s="179"/>
      <c r="L3006" s="179"/>
      <c r="M3006" s="179"/>
      <c r="N3006" s="179"/>
      <c r="O3006" s="179"/>
      <c r="P3006" s="179"/>
      <c r="Q3006" s="179"/>
      <c r="R3006" s="179"/>
    </row>
    <row r="3007" spans="1:18" s="3" customFormat="1" ht="36" customHeight="1" x14ac:dyDescent="0.2">
      <c r="A3007" s="80" t="s">
        <v>35</v>
      </c>
      <c r="B3007" s="133">
        <v>793</v>
      </c>
      <c r="C3007" s="82" t="s">
        <v>41</v>
      </c>
      <c r="D3007" s="82" t="s">
        <v>16</v>
      </c>
      <c r="E3007" s="82" t="s">
        <v>1386</v>
      </c>
      <c r="F3007" s="82" t="s">
        <v>36</v>
      </c>
      <c r="G3007" s="84">
        <v>1000000</v>
      </c>
      <c r="H3007" s="84"/>
      <c r="I3007" s="84"/>
      <c r="J3007" s="159"/>
      <c r="K3007" s="179"/>
      <c r="L3007" s="179"/>
      <c r="M3007" s="179"/>
      <c r="N3007" s="179"/>
      <c r="O3007" s="179"/>
      <c r="P3007" s="179"/>
      <c r="Q3007" s="179"/>
      <c r="R3007" s="179"/>
    </row>
    <row r="3008" spans="1:18" x14ac:dyDescent="0.2">
      <c r="A3008" s="11" t="s">
        <v>130</v>
      </c>
      <c r="B3008" s="19">
        <v>793</v>
      </c>
      <c r="C3008" s="7" t="s">
        <v>65</v>
      </c>
      <c r="D3008" s="7"/>
      <c r="E3008" s="15"/>
      <c r="F3008" s="7"/>
      <c r="G3008" s="38">
        <f>G3009+G3014+G3049</f>
        <v>92491291.939999998</v>
      </c>
      <c r="H3008" s="38">
        <f>H3009+H3014+H3049</f>
        <v>35469510.630000003</v>
      </c>
      <c r="I3008" s="38">
        <f>I3009+I3014+I3049</f>
        <v>35758243.079999998</v>
      </c>
      <c r="J3008" s="300"/>
      <c r="K3008" s="69"/>
      <c r="L3008" s="69"/>
      <c r="M3008" s="69"/>
      <c r="N3008" s="69"/>
      <c r="O3008" s="69"/>
      <c r="P3008" s="69"/>
      <c r="Q3008" s="69"/>
      <c r="R3008" s="69"/>
    </row>
    <row r="3009" spans="1:18" x14ac:dyDescent="0.2">
      <c r="A3009" s="16" t="s">
        <v>131</v>
      </c>
      <c r="B3009" s="14">
        <v>793</v>
      </c>
      <c r="C3009" s="15" t="s">
        <v>65</v>
      </c>
      <c r="D3009" s="15" t="s">
        <v>16</v>
      </c>
      <c r="E3009" s="15"/>
      <c r="F3009" s="15"/>
      <c r="G3009" s="70">
        <f t="shared" ref="G3009:I3012" si="809">G3010</f>
        <v>1020361</v>
      </c>
      <c r="H3009" s="70">
        <f t="shared" si="809"/>
        <v>1020672.42</v>
      </c>
      <c r="I3009" s="70">
        <f t="shared" si="809"/>
        <v>1049499.3599999999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s="28" customFormat="1" ht="36" customHeight="1" x14ac:dyDescent="0.2">
      <c r="A3010" s="16" t="s">
        <v>1039</v>
      </c>
      <c r="B3010" s="14">
        <v>793</v>
      </c>
      <c r="C3010" s="15" t="s">
        <v>65</v>
      </c>
      <c r="D3010" s="15" t="s">
        <v>16</v>
      </c>
      <c r="E3010" s="15" t="s">
        <v>263</v>
      </c>
      <c r="F3010" s="39"/>
      <c r="G3010" s="70">
        <f t="shared" si="809"/>
        <v>1020361</v>
      </c>
      <c r="H3010" s="70">
        <f t="shared" si="809"/>
        <v>1020672.42</v>
      </c>
      <c r="I3010" s="70">
        <f t="shared" si="809"/>
        <v>1049499.3599999999</v>
      </c>
      <c r="J3010" s="158"/>
      <c r="K3010" s="287"/>
      <c r="L3010" s="287"/>
      <c r="M3010" s="287"/>
      <c r="N3010" s="287"/>
      <c r="O3010" s="287"/>
      <c r="P3010" s="287"/>
      <c r="Q3010" s="287"/>
      <c r="R3010" s="287"/>
    </row>
    <row r="3011" spans="1:18" s="28" customFormat="1" ht="51" x14ac:dyDescent="0.2">
      <c r="A3011" s="16" t="s">
        <v>1241</v>
      </c>
      <c r="B3011" s="14">
        <v>793</v>
      </c>
      <c r="C3011" s="15" t="s">
        <v>65</v>
      </c>
      <c r="D3011" s="15" t="s">
        <v>16</v>
      </c>
      <c r="E3011" s="15" t="s">
        <v>266</v>
      </c>
      <c r="F3011" s="39"/>
      <c r="G3011" s="70">
        <f t="shared" si="809"/>
        <v>1020361</v>
      </c>
      <c r="H3011" s="70">
        <f t="shared" si="809"/>
        <v>1020672.42</v>
      </c>
      <c r="I3011" s="70">
        <f t="shared" si="809"/>
        <v>1049499.3599999999</v>
      </c>
      <c r="J3011" s="158"/>
      <c r="K3011" s="287"/>
      <c r="L3011" s="287"/>
      <c r="M3011" s="287"/>
      <c r="N3011" s="287"/>
      <c r="O3011" s="287"/>
      <c r="P3011" s="287"/>
      <c r="Q3011" s="287"/>
      <c r="R3011" s="287"/>
    </row>
    <row r="3012" spans="1:18" s="28" customFormat="1" x14ac:dyDescent="0.2">
      <c r="A3012" s="16" t="s">
        <v>133</v>
      </c>
      <c r="B3012" s="14">
        <v>793</v>
      </c>
      <c r="C3012" s="15" t="s">
        <v>65</v>
      </c>
      <c r="D3012" s="15" t="s">
        <v>16</v>
      </c>
      <c r="E3012" s="15" t="s">
        <v>266</v>
      </c>
      <c r="F3012" s="15" t="s">
        <v>134</v>
      </c>
      <c r="G3012" s="70">
        <f t="shared" si="809"/>
        <v>1020361</v>
      </c>
      <c r="H3012" s="70">
        <f>H3013</f>
        <v>1020672.42</v>
      </c>
      <c r="I3012" s="70">
        <f t="shared" si="809"/>
        <v>1049499.3599999999</v>
      </c>
      <c r="J3012" s="158"/>
      <c r="K3012" s="287"/>
      <c r="L3012" s="287"/>
      <c r="M3012" s="287"/>
      <c r="N3012" s="287"/>
      <c r="O3012" s="287"/>
      <c r="P3012" s="287"/>
      <c r="Q3012" s="287"/>
      <c r="R3012" s="287"/>
    </row>
    <row r="3013" spans="1:18" s="28" customFormat="1" ht="25.5" x14ac:dyDescent="0.2">
      <c r="A3013" s="16" t="s">
        <v>322</v>
      </c>
      <c r="B3013" s="14">
        <v>793</v>
      </c>
      <c r="C3013" s="15" t="s">
        <v>65</v>
      </c>
      <c r="D3013" s="15" t="s">
        <v>16</v>
      </c>
      <c r="E3013" s="15" t="s">
        <v>266</v>
      </c>
      <c r="F3013" s="15" t="s">
        <v>323</v>
      </c>
      <c r="G3013" s="70">
        <f>692955+27406+300000</f>
        <v>1020361</v>
      </c>
      <c r="H3013" s="70">
        <f>720672.42+300000</f>
        <v>1020672.42</v>
      </c>
      <c r="I3013" s="70">
        <f>749499.36+300000</f>
        <v>1049499.3599999999</v>
      </c>
      <c r="J3013" s="158" t="e">
        <f>G3013+G3018+#REF!+#REF!+G3035+G3038+G3058+G3073</f>
        <v>#REF!</v>
      </c>
      <c r="K3013" s="287"/>
      <c r="L3013" s="287"/>
      <c r="M3013" s="287"/>
      <c r="N3013" s="287"/>
      <c r="O3013" s="287"/>
      <c r="P3013" s="287"/>
      <c r="Q3013" s="287"/>
      <c r="R3013" s="287"/>
    </row>
    <row r="3014" spans="1:18" x14ac:dyDescent="0.2">
      <c r="A3014" s="16" t="s">
        <v>64</v>
      </c>
      <c r="B3014" s="14">
        <v>793</v>
      </c>
      <c r="C3014" s="15" t="s">
        <v>65</v>
      </c>
      <c r="D3014" s="15" t="s">
        <v>66</v>
      </c>
      <c r="E3014" s="15"/>
      <c r="F3014" s="15"/>
      <c r="G3014" s="70">
        <f>G3029+G3039+G3015+G3048+G3022</f>
        <v>43494316.380000003</v>
      </c>
      <c r="H3014" s="70">
        <f t="shared" ref="H3014:I3014" si="810">H3029+H3039+H3015+H3048</f>
        <v>2046882.51</v>
      </c>
      <c r="I3014" s="70">
        <f t="shared" si="810"/>
        <v>2046882.51</v>
      </c>
      <c r="J3014" s="158"/>
      <c r="K3014" s="69"/>
      <c r="L3014" s="69"/>
      <c r="M3014" s="69"/>
      <c r="N3014" s="69"/>
      <c r="O3014" s="69"/>
      <c r="P3014" s="69"/>
      <c r="Q3014" s="69"/>
      <c r="R3014" s="69"/>
    </row>
    <row r="3015" spans="1:18" ht="41.25" customHeight="1" x14ac:dyDescent="0.2">
      <c r="A3015" s="16" t="s">
        <v>1023</v>
      </c>
      <c r="B3015" s="14">
        <v>793</v>
      </c>
      <c r="C3015" s="15" t="s">
        <v>65</v>
      </c>
      <c r="D3015" s="15" t="s">
        <v>66</v>
      </c>
      <c r="E3015" s="15" t="s">
        <v>243</v>
      </c>
      <c r="F3015" s="15"/>
      <c r="G3015" s="70">
        <f>G3016+G3019</f>
        <v>3122317.84</v>
      </c>
      <c r="H3015" s="70">
        <f t="shared" ref="H3015:I3015" si="811">H3016+H3019</f>
        <v>400000</v>
      </c>
      <c r="I3015" s="70">
        <f t="shared" si="811"/>
        <v>400000</v>
      </c>
      <c r="J3015" s="158"/>
      <c r="K3015" s="69"/>
      <c r="L3015" s="69"/>
      <c r="M3015" s="69"/>
      <c r="N3015" s="69"/>
      <c r="O3015" s="69"/>
      <c r="P3015" s="69"/>
      <c r="Q3015" s="69"/>
      <c r="R3015" s="69"/>
    </row>
    <row r="3016" spans="1:18" ht="94.5" hidden="1" customHeight="1" x14ac:dyDescent="0.2">
      <c r="A3016" s="50"/>
      <c r="B3016" s="14">
        <v>793</v>
      </c>
      <c r="C3016" s="15" t="s">
        <v>65</v>
      </c>
      <c r="D3016" s="15" t="s">
        <v>66</v>
      </c>
      <c r="E3016" s="15"/>
      <c r="F3016" s="15"/>
      <c r="G3016" s="70">
        <f>G3017</f>
        <v>0</v>
      </c>
      <c r="H3016" s="70">
        <f t="shared" ref="H3016:I3016" si="812">H3017</f>
        <v>0</v>
      </c>
      <c r="I3016" s="70">
        <f t="shared" si="812"/>
        <v>0</v>
      </c>
      <c r="J3016" s="158"/>
      <c r="K3016" s="69"/>
      <c r="L3016" s="69"/>
      <c r="M3016" s="69"/>
      <c r="N3016" s="69"/>
      <c r="O3016" s="69"/>
      <c r="P3016" s="69"/>
      <c r="Q3016" s="69"/>
      <c r="R3016" s="69"/>
    </row>
    <row r="3017" spans="1:18" ht="21" hidden="1" customHeight="1" x14ac:dyDescent="0.2">
      <c r="A3017" s="16" t="s">
        <v>133</v>
      </c>
      <c r="B3017" s="14">
        <v>793</v>
      </c>
      <c r="C3017" s="15" t="s">
        <v>65</v>
      </c>
      <c r="D3017" s="15" t="s">
        <v>66</v>
      </c>
      <c r="E3017" s="15" t="s">
        <v>1459</v>
      </c>
      <c r="F3017" s="15" t="s">
        <v>134</v>
      </c>
      <c r="G3017" s="70">
        <f>G3018</f>
        <v>0</v>
      </c>
      <c r="H3017" s="70">
        <f t="shared" ref="H3017:I3017" si="813">H3018</f>
        <v>0</v>
      </c>
      <c r="I3017" s="70">
        <f t="shared" si="813"/>
        <v>0</v>
      </c>
      <c r="J3017" s="158"/>
      <c r="K3017" s="69"/>
      <c r="L3017" s="69"/>
      <c r="M3017" s="69"/>
      <c r="N3017" s="69"/>
      <c r="O3017" s="69"/>
      <c r="P3017" s="69"/>
      <c r="Q3017" s="69"/>
      <c r="R3017" s="69"/>
    </row>
    <row r="3018" spans="1:18" ht="30.75" hidden="1" customHeight="1" x14ac:dyDescent="0.2">
      <c r="A3018" s="16" t="s">
        <v>135</v>
      </c>
      <c r="B3018" s="14">
        <v>793</v>
      </c>
      <c r="C3018" s="15" t="s">
        <v>65</v>
      </c>
      <c r="D3018" s="15" t="s">
        <v>66</v>
      </c>
      <c r="E3018" s="15" t="s">
        <v>1459</v>
      </c>
      <c r="F3018" s="15" t="s">
        <v>136</v>
      </c>
      <c r="G3018" s="70"/>
      <c r="H3018" s="70"/>
      <c r="I3018" s="70"/>
      <c r="J3018" s="158"/>
      <c r="K3018" s="69"/>
      <c r="L3018" s="69"/>
      <c r="M3018" s="69"/>
      <c r="N3018" s="69"/>
      <c r="O3018" s="69"/>
      <c r="P3018" s="69"/>
      <c r="Q3018" s="69"/>
      <c r="R3018" s="69"/>
    </row>
    <row r="3019" spans="1:18" ht="105" customHeight="1" x14ac:dyDescent="0.2">
      <c r="A3019" s="50" t="s">
        <v>1460</v>
      </c>
      <c r="B3019" s="14">
        <v>793</v>
      </c>
      <c r="C3019" s="15" t="s">
        <v>65</v>
      </c>
      <c r="D3019" s="15" t="s">
        <v>66</v>
      </c>
      <c r="E3019" s="15" t="s">
        <v>1459</v>
      </c>
      <c r="F3019" s="15"/>
      <c r="G3019" s="70">
        <f>G3020</f>
        <v>3122317.84</v>
      </c>
      <c r="H3019" s="70">
        <f t="shared" ref="H3019:I3019" si="814">H3020</f>
        <v>400000</v>
      </c>
      <c r="I3019" s="70">
        <f t="shared" si="814"/>
        <v>400000</v>
      </c>
      <c r="J3019" s="158"/>
      <c r="K3019" s="69"/>
      <c r="L3019" s="69"/>
      <c r="M3019" s="69"/>
      <c r="N3019" s="69"/>
      <c r="O3019" s="69"/>
      <c r="P3019" s="69"/>
      <c r="Q3019" s="69"/>
      <c r="R3019" s="69"/>
    </row>
    <row r="3020" spans="1:18" ht="21" customHeight="1" x14ac:dyDescent="0.2">
      <c r="A3020" s="16" t="s">
        <v>133</v>
      </c>
      <c r="B3020" s="14">
        <v>793</v>
      </c>
      <c r="C3020" s="15" t="s">
        <v>65</v>
      </c>
      <c r="D3020" s="15" t="s">
        <v>66</v>
      </c>
      <c r="E3020" s="15" t="s">
        <v>1459</v>
      </c>
      <c r="F3020" s="15" t="s">
        <v>134</v>
      </c>
      <c r="G3020" s="70">
        <f>G3021</f>
        <v>3122317.84</v>
      </c>
      <c r="H3020" s="70">
        <f t="shared" ref="H3020:I3020" si="815">H3021</f>
        <v>400000</v>
      </c>
      <c r="I3020" s="70">
        <f t="shared" si="815"/>
        <v>400000</v>
      </c>
      <c r="J3020" s="158"/>
      <c r="K3020" s="69"/>
      <c r="L3020" s="69"/>
      <c r="M3020" s="69"/>
      <c r="N3020" s="69"/>
      <c r="O3020" s="69"/>
      <c r="P3020" s="69"/>
      <c r="Q3020" s="69"/>
      <c r="R3020" s="69"/>
    </row>
    <row r="3021" spans="1:18" ht="30.75" customHeight="1" x14ac:dyDescent="0.2">
      <c r="A3021" s="16" t="s">
        <v>135</v>
      </c>
      <c r="B3021" s="14">
        <v>793</v>
      </c>
      <c r="C3021" s="15" t="s">
        <v>65</v>
      </c>
      <c r="D3021" s="15" t="s">
        <v>66</v>
      </c>
      <c r="E3021" s="15" t="s">
        <v>1459</v>
      </c>
      <c r="F3021" s="15" t="s">
        <v>136</v>
      </c>
      <c r="G3021" s="70">
        <v>3122317.84</v>
      </c>
      <c r="H3021" s="70">
        <v>400000</v>
      </c>
      <c r="I3021" s="70">
        <v>400000</v>
      </c>
      <c r="J3021" s="158"/>
      <c r="K3021" s="69"/>
      <c r="L3021" s="69"/>
      <c r="M3021" s="69"/>
      <c r="N3021" s="69"/>
      <c r="O3021" s="69"/>
      <c r="P3021" s="69"/>
      <c r="Q3021" s="69"/>
      <c r="R3021" s="69"/>
    </row>
    <row r="3022" spans="1:18" ht="63" customHeight="1" x14ac:dyDescent="0.2">
      <c r="A3022" s="16" t="s">
        <v>1400</v>
      </c>
      <c r="B3022" s="14">
        <v>793</v>
      </c>
      <c r="C3022" s="82" t="s">
        <v>65</v>
      </c>
      <c r="D3022" s="82" t="s">
        <v>66</v>
      </c>
      <c r="E3022" s="82" t="s">
        <v>196</v>
      </c>
      <c r="F3022" s="15"/>
      <c r="G3022" s="70">
        <f>G3023+G3026</f>
        <v>38574010</v>
      </c>
      <c r="H3022" s="70">
        <f t="shared" ref="H3022:I3022" si="816">H3023+H3031</f>
        <v>0</v>
      </c>
      <c r="I3022" s="70">
        <f t="shared" si="816"/>
        <v>0</v>
      </c>
      <c r="J3022" s="158"/>
      <c r="K3022" s="69"/>
      <c r="L3022" s="69"/>
      <c r="M3022" s="69"/>
      <c r="N3022" s="69"/>
      <c r="O3022" s="69"/>
      <c r="P3022" s="69"/>
      <c r="Q3022" s="69"/>
      <c r="R3022" s="69"/>
    </row>
    <row r="3023" spans="1:18" ht="57" customHeight="1" x14ac:dyDescent="0.2">
      <c r="A3023" s="80" t="s">
        <v>1515</v>
      </c>
      <c r="B3023" s="14">
        <v>793</v>
      </c>
      <c r="C3023" s="82" t="s">
        <v>65</v>
      </c>
      <c r="D3023" s="82" t="s">
        <v>66</v>
      </c>
      <c r="E3023" s="82" t="s">
        <v>457</v>
      </c>
      <c r="F3023" s="15"/>
      <c r="G3023" s="70">
        <f>G3024</f>
        <v>37802529.799999997</v>
      </c>
      <c r="H3023" s="70">
        <f t="shared" ref="H3023:I3023" si="817">H3024</f>
        <v>0</v>
      </c>
      <c r="I3023" s="70">
        <f t="shared" si="817"/>
        <v>0</v>
      </c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ht="21" customHeight="1" x14ac:dyDescent="0.2">
      <c r="A3024" s="16" t="s">
        <v>133</v>
      </c>
      <c r="B3024" s="14">
        <v>793</v>
      </c>
      <c r="C3024" s="15" t="s">
        <v>65</v>
      </c>
      <c r="D3024" s="15" t="s">
        <v>66</v>
      </c>
      <c r="E3024" s="15" t="s">
        <v>457</v>
      </c>
      <c r="F3024" s="15" t="s">
        <v>134</v>
      </c>
      <c r="G3024" s="70">
        <f>G3025</f>
        <v>37802529.799999997</v>
      </c>
      <c r="H3024" s="70">
        <f t="shared" ref="H3024:I3024" si="818">H3025</f>
        <v>0</v>
      </c>
      <c r="I3024" s="70">
        <f t="shared" si="818"/>
        <v>0</v>
      </c>
      <c r="J3024" s="158"/>
      <c r="K3024" s="69"/>
      <c r="L3024" s="69"/>
      <c r="M3024" s="69"/>
      <c r="N3024" s="69"/>
      <c r="O3024" s="69"/>
      <c r="P3024" s="69"/>
      <c r="Q3024" s="69"/>
      <c r="R3024" s="69"/>
    </row>
    <row r="3025" spans="1:18" ht="30.75" customHeight="1" x14ac:dyDescent="0.2">
      <c r="A3025" s="16" t="s">
        <v>135</v>
      </c>
      <c r="B3025" s="14">
        <v>793</v>
      </c>
      <c r="C3025" s="15" t="s">
        <v>65</v>
      </c>
      <c r="D3025" s="15" t="s">
        <v>66</v>
      </c>
      <c r="E3025" s="15" t="s">
        <v>457</v>
      </c>
      <c r="F3025" s="15" t="s">
        <v>136</v>
      </c>
      <c r="G3025" s="70">
        <v>37802529.799999997</v>
      </c>
      <c r="H3025" s="70"/>
      <c r="I3025" s="70"/>
      <c r="J3025" s="158"/>
      <c r="K3025" s="69"/>
      <c r="L3025" s="69"/>
      <c r="M3025" s="69"/>
      <c r="N3025" s="69"/>
      <c r="O3025" s="69"/>
      <c r="P3025" s="69"/>
      <c r="Q3025" s="69"/>
      <c r="R3025" s="69"/>
    </row>
    <row r="3026" spans="1:18" ht="47.25" customHeight="1" x14ac:dyDescent="0.2">
      <c r="A3026" s="80" t="s">
        <v>1316</v>
      </c>
      <c r="B3026" s="14">
        <v>793</v>
      </c>
      <c r="C3026" s="82" t="s">
        <v>65</v>
      </c>
      <c r="D3026" s="82" t="s">
        <v>66</v>
      </c>
      <c r="E3026" s="82" t="s">
        <v>458</v>
      </c>
      <c r="F3026" s="15"/>
      <c r="G3026" s="70">
        <f>G3027</f>
        <v>771480.2</v>
      </c>
      <c r="H3026" s="70">
        <f t="shared" ref="H3026:I3027" si="819">H3027</f>
        <v>0</v>
      </c>
      <c r="I3026" s="70">
        <f t="shared" ref="I3026" si="820">I3027</f>
        <v>0</v>
      </c>
      <c r="J3026" s="158"/>
      <c r="K3026" s="69"/>
      <c r="L3026" s="69"/>
      <c r="M3026" s="69"/>
      <c r="N3026" s="69"/>
      <c r="O3026" s="69"/>
      <c r="P3026" s="69"/>
      <c r="Q3026" s="69"/>
      <c r="R3026" s="69"/>
    </row>
    <row r="3027" spans="1:18" ht="21" customHeight="1" x14ac:dyDescent="0.2">
      <c r="A3027" s="16" t="s">
        <v>133</v>
      </c>
      <c r="B3027" s="14">
        <v>793</v>
      </c>
      <c r="C3027" s="15" t="s">
        <v>65</v>
      </c>
      <c r="D3027" s="15" t="s">
        <v>66</v>
      </c>
      <c r="E3027" s="15" t="s">
        <v>458</v>
      </c>
      <c r="F3027" s="15" t="s">
        <v>134</v>
      </c>
      <c r="G3027" s="70">
        <f>G3028</f>
        <v>771480.2</v>
      </c>
      <c r="H3027" s="70">
        <f t="shared" si="819"/>
        <v>0</v>
      </c>
      <c r="I3027" s="70">
        <f t="shared" si="819"/>
        <v>0</v>
      </c>
      <c r="J3027" s="158"/>
      <c r="K3027" s="69"/>
      <c r="L3027" s="69"/>
      <c r="M3027" s="69"/>
      <c r="N3027" s="69"/>
      <c r="O3027" s="69"/>
      <c r="P3027" s="69"/>
      <c r="Q3027" s="69"/>
      <c r="R3027" s="69"/>
    </row>
    <row r="3028" spans="1:18" ht="30.75" customHeight="1" x14ac:dyDescent="0.2">
      <c r="A3028" s="16" t="s">
        <v>135</v>
      </c>
      <c r="B3028" s="14">
        <v>793</v>
      </c>
      <c r="C3028" s="15" t="s">
        <v>65</v>
      </c>
      <c r="D3028" s="15" t="s">
        <v>66</v>
      </c>
      <c r="E3028" s="15" t="s">
        <v>458</v>
      </c>
      <c r="F3028" s="15" t="s">
        <v>136</v>
      </c>
      <c r="G3028" s="70">
        <v>771480.2</v>
      </c>
      <c r="H3028" s="70"/>
      <c r="I3028" s="70"/>
      <c r="J3028" s="158"/>
      <c r="K3028" s="69"/>
      <c r="L3028" s="69"/>
      <c r="M3028" s="69"/>
      <c r="N3028" s="69"/>
      <c r="O3028" s="69"/>
      <c r="P3028" s="69"/>
      <c r="Q3028" s="69"/>
      <c r="R3028" s="69"/>
    </row>
    <row r="3029" spans="1:18" s="28" customFormat="1" ht="27.75" customHeight="1" x14ac:dyDescent="0.2">
      <c r="A3029" s="16" t="s">
        <v>1039</v>
      </c>
      <c r="B3029" s="14">
        <v>793</v>
      </c>
      <c r="C3029" s="15" t="s">
        <v>65</v>
      </c>
      <c r="D3029" s="15" t="s">
        <v>66</v>
      </c>
      <c r="E3029" s="15" t="s">
        <v>263</v>
      </c>
      <c r="F3029" s="39"/>
      <c r="G3029" s="70">
        <f>G3030+G3033+G3036</f>
        <v>1797988.54</v>
      </c>
      <c r="H3029" s="70">
        <f t="shared" ref="H3029:I3029" si="821">H3030+H3033+H3036</f>
        <v>1646882.51</v>
      </c>
      <c r="I3029" s="70">
        <f t="shared" si="821"/>
        <v>1646882.51</v>
      </c>
      <c r="J3029" s="158"/>
      <c r="K3029" s="287"/>
      <c r="L3029" s="287"/>
      <c r="M3029" s="287"/>
      <c r="N3029" s="303"/>
      <c r="O3029" s="287"/>
      <c r="P3029" s="287"/>
      <c r="Q3029" s="287"/>
      <c r="R3029" s="287"/>
    </row>
    <row r="3030" spans="1:18" s="28" customFormat="1" ht="54" hidden="1" customHeight="1" x14ac:dyDescent="0.2">
      <c r="A3030" s="16" t="s">
        <v>324</v>
      </c>
      <c r="B3030" s="14">
        <v>793</v>
      </c>
      <c r="C3030" s="15" t="s">
        <v>65</v>
      </c>
      <c r="D3030" s="15" t="s">
        <v>66</v>
      </c>
      <c r="E3030" s="15" t="s">
        <v>336</v>
      </c>
      <c r="F3030" s="39"/>
      <c r="G3030" s="70">
        <f t="shared" ref="G3030:I3031" si="822">G3031</f>
        <v>0</v>
      </c>
      <c r="H3030" s="70">
        <f t="shared" si="822"/>
        <v>0</v>
      </c>
      <c r="I3030" s="70">
        <f t="shared" si="822"/>
        <v>0</v>
      </c>
      <c r="J3030" s="158"/>
      <c r="K3030" s="287"/>
      <c r="L3030" s="287"/>
      <c r="M3030" s="287"/>
      <c r="N3030" s="287"/>
      <c r="O3030" s="287"/>
      <c r="P3030" s="287"/>
      <c r="Q3030" s="287"/>
      <c r="R3030" s="287"/>
    </row>
    <row r="3031" spans="1:18" s="28" customFormat="1" ht="16.5" hidden="1" customHeight="1" x14ac:dyDescent="0.2">
      <c r="A3031" s="16" t="s">
        <v>60</v>
      </c>
      <c r="B3031" s="14">
        <v>793</v>
      </c>
      <c r="C3031" s="15" t="s">
        <v>65</v>
      </c>
      <c r="D3031" s="15" t="s">
        <v>66</v>
      </c>
      <c r="E3031" s="15" t="s">
        <v>336</v>
      </c>
      <c r="F3031" s="15" t="s">
        <v>61</v>
      </c>
      <c r="G3031" s="70">
        <f t="shared" si="822"/>
        <v>0</v>
      </c>
      <c r="H3031" s="70">
        <f t="shared" si="822"/>
        <v>0</v>
      </c>
      <c r="I3031" s="70">
        <f t="shared" si="822"/>
        <v>0</v>
      </c>
      <c r="J3031" s="158"/>
      <c r="K3031" s="287"/>
      <c r="L3031" s="287"/>
      <c r="M3031" s="287"/>
      <c r="N3031" s="287"/>
      <c r="O3031" s="287"/>
      <c r="P3031" s="287"/>
      <c r="Q3031" s="287"/>
      <c r="R3031" s="287"/>
    </row>
    <row r="3032" spans="1:18" ht="38.25" hidden="1" x14ac:dyDescent="0.2">
      <c r="A3032" s="16" t="s">
        <v>310</v>
      </c>
      <c r="B3032" s="14">
        <v>793</v>
      </c>
      <c r="C3032" s="15" t="s">
        <v>65</v>
      </c>
      <c r="D3032" s="15" t="s">
        <v>66</v>
      </c>
      <c r="E3032" s="15" t="s">
        <v>336</v>
      </c>
      <c r="F3032" s="15" t="s">
        <v>311</v>
      </c>
      <c r="G3032" s="70"/>
      <c r="H3032" s="70"/>
      <c r="I3032" s="70"/>
      <c r="J3032" s="158"/>
      <c r="K3032" s="69"/>
      <c r="L3032" s="69"/>
      <c r="M3032" s="69"/>
      <c r="N3032" s="69"/>
      <c r="O3032" s="69"/>
      <c r="P3032" s="69"/>
      <c r="Q3032" s="69"/>
      <c r="R3032" s="69"/>
    </row>
    <row r="3033" spans="1:18" ht="25.5" customHeight="1" x14ac:dyDescent="0.2">
      <c r="A3033" s="16" t="s">
        <v>585</v>
      </c>
      <c r="B3033" s="14">
        <v>793</v>
      </c>
      <c r="C3033" s="15" t="s">
        <v>65</v>
      </c>
      <c r="D3033" s="15" t="s">
        <v>66</v>
      </c>
      <c r="E3033" s="15" t="s">
        <v>601</v>
      </c>
      <c r="F3033" s="15"/>
      <c r="G3033" s="70">
        <f t="shared" ref="G3033:I3034" si="823">G3034</f>
        <v>409882</v>
      </c>
      <c r="H3033" s="70">
        <f t="shared" si="823"/>
        <v>341882.51</v>
      </c>
      <c r="I3033" s="70">
        <f t="shared" si="823"/>
        <v>341882.51</v>
      </c>
      <c r="J3033" s="158"/>
      <c r="K3033" s="69"/>
      <c r="L3033" s="69"/>
      <c r="M3033" s="69"/>
      <c r="N3033" s="69"/>
      <c r="O3033" s="69"/>
      <c r="P3033" s="69"/>
      <c r="Q3033" s="69"/>
      <c r="R3033" s="69"/>
    </row>
    <row r="3034" spans="1:18" ht="15.75" customHeight="1" x14ac:dyDescent="0.2">
      <c r="A3034" s="16" t="s">
        <v>326</v>
      </c>
      <c r="B3034" s="14">
        <v>793</v>
      </c>
      <c r="C3034" s="15" t="s">
        <v>65</v>
      </c>
      <c r="D3034" s="15" t="s">
        <v>66</v>
      </c>
      <c r="E3034" s="15" t="s">
        <v>601</v>
      </c>
      <c r="F3034" s="15" t="s">
        <v>134</v>
      </c>
      <c r="G3034" s="70">
        <f>G3035</f>
        <v>409882</v>
      </c>
      <c r="H3034" s="70">
        <f t="shared" si="823"/>
        <v>341882.51</v>
      </c>
      <c r="I3034" s="70">
        <f t="shared" si="823"/>
        <v>341882.51</v>
      </c>
      <c r="J3034" s="158"/>
      <c r="K3034" s="69"/>
      <c r="L3034" s="69"/>
      <c r="M3034" s="69"/>
      <c r="N3034" s="69"/>
      <c r="O3034" s="69"/>
      <c r="P3034" s="69"/>
      <c r="Q3034" s="69"/>
      <c r="R3034" s="69"/>
    </row>
    <row r="3035" spans="1:18" ht="36" customHeight="1" x14ac:dyDescent="0.2">
      <c r="A3035" s="16" t="s">
        <v>594</v>
      </c>
      <c r="B3035" s="14">
        <v>793</v>
      </c>
      <c r="C3035" s="15" t="s">
        <v>65</v>
      </c>
      <c r="D3035" s="15" t="s">
        <v>66</v>
      </c>
      <c r="E3035" s="15" t="s">
        <v>601</v>
      </c>
      <c r="F3035" s="15" t="s">
        <v>593</v>
      </c>
      <c r="G3035" s="70">
        <f>359882+50000</f>
        <v>409882</v>
      </c>
      <c r="H3035" s="70">
        <v>341882.51</v>
      </c>
      <c r="I3035" s="70">
        <v>341882.51</v>
      </c>
      <c r="J3035" s="158"/>
      <c r="K3035" s="69"/>
      <c r="L3035" s="69"/>
      <c r="M3035" s="69"/>
      <c r="N3035" s="69"/>
      <c r="O3035" s="69"/>
      <c r="P3035" s="69"/>
      <c r="Q3035" s="69"/>
      <c r="R3035" s="69"/>
    </row>
    <row r="3036" spans="1:18" s="18" customFormat="1" ht="25.5" x14ac:dyDescent="0.2">
      <c r="A3036" s="16" t="s">
        <v>1141</v>
      </c>
      <c r="B3036" s="14">
        <v>793</v>
      </c>
      <c r="C3036" s="15" t="s">
        <v>65</v>
      </c>
      <c r="D3036" s="15" t="s">
        <v>66</v>
      </c>
      <c r="E3036" s="15" t="s">
        <v>911</v>
      </c>
      <c r="F3036" s="15"/>
      <c r="G3036" s="70">
        <f t="shared" ref="G3036:I3037" si="824">G3037</f>
        <v>1388106.54</v>
      </c>
      <c r="H3036" s="70">
        <f t="shared" si="824"/>
        <v>1305000</v>
      </c>
      <c r="I3036" s="70">
        <f t="shared" si="824"/>
        <v>1305000</v>
      </c>
      <c r="J3036" s="158"/>
      <c r="K3036" s="165"/>
      <c r="L3036" s="165"/>
      <c r="M3036" s="165"/>
      <c r="N3036" s="165"/>
      <c r="O3036" s="165"/>
      <c r="P3036" s="165"/>
      <c r="Q3036" s="165"/>
      <c r="R3036" s="165"/>
    </row>
    <row r="3037" spans="1:18" s="18" customFormat="1" ht="24.75" customHeight="1" x14ac:dyDescent="0.2">
      <c r="A3037" s="117" t="s">
        <v>321</v>
      </c>
      <c r="B3037" s="14">
        <v>793</v>
      </c>
      <c r="C3037" s="15" t="s">
        <v>65</v>
      </c>
      <c r="D3037" s="15" t="s">
        <v>66</v>
      </c>
      <c r="E3037" s="15" t="s">
        <v>911</v>
      </c>
      <c r="F3037" s="15" t="s">
        <v>134</v>
      </c>
      <c r="G3037" s="70">
        <f>G3038</f>
        <v>1388106.54</v>
      </c>
      <c r="H3037" s="70">
        <f t="shared" si="824"/>
        <v>1305000</v>
      </c>
      <c r="I3037" s="70">
        <f t="shared" si="824"/>
        <v>1305000</v>
      </c>
      <c r="J3037" s="158"/>
      <c r="K3037" s="165"/>
      <c r="L3037" s="165"/>
      <c r="M3037" s="165"/>
      <c r="N3037" s="165"/>
      <c r="O3037" s="165"/>
      <c r="P3037" s="165"/>
      <c r="Q3037" s="165"/>
      <c r="R3037" s="165"/>
    </row>
    <row r="3038" spans="1:18" s="18" customFormat="1" ht="29.25" customHeight="1" x14ac:dyDescent="0.2">
      <c r="A3038" s="16" t="s">
        <v>135</v>
      </c>
      <c r="B3038" s="14">
        <v>793</v>
      </c>
      <c r="C3038" s="15" t="s">
        <v>65</v>
      </c>
      <c r="D3038" s="15" t="s">
        <v>66</v>
      </c>
      <c r="E3038" s="15" t="s">
        <v>911</v>
      </c>
      <c r="F3038" s="15" t="s">
        <v>136</v>
      </c>
      <c r="G3038" s="70">
        <f>1305000+83106.54</f>
        <v>1388106.54</v>
      </c>
      <c r="H3038" s="70">
        <v>1305000</v>
      </c>
      <c r="I3038" s="70">
        <v>1305000</v>
      </c>
      <c r="J3038" s="158"/>
      <c r="K3038" s="165"/>
      <c r="L3038" s="165"/>
      <c r="M3038" s="165"/>
      <c r="N3038" s="165"/>
      <c r="O3038" s="165"/>
      <c r="P3038" s="165"/>
      <c r="Q3038" s="165"/>
      <c r="R3038" s="165"/>
    </row>
    <row r="3039" spans="1:18" ht="26.25" hidden="1" customHeight="1" x14ac:dyDescent="0.2">
      <c r="A3039" s="16" t="s">
        <v>1145</v>
      </c>
      <c r="B3039" s="14">
        <v>793</v>
      </c>
      <c r="C3039" s="15" t="s">
        <v>65</v>
      </c>
      <c r="D3039" s="15" t="s">
        <v>66</v>
      </c>
      <c r="E3039" s="15" t="s">
        <v>216</v>
      </c>
      <c r="F3039" s="15"/>
      <c r="G3039" s="70">
        <f>G3040</f>
        <v>0</v>
      </c>
      <c r="H3039" s="70">
        <f>H3040</f>
        <v>0</v>
      </c>
      <c r="I3039" s="70">
        <f>I3040</f>
        <v>0</v>
      </c>
      <c r="J3039" s="158"/>
      <c r="K3039" s="69"/>
      <c r="L3039" s="69"/>
      <c r="M3039" s="69"/>
      <c r="N3039" s="69"/>
      <c r="O3039" s="69"/>
      <c r="P3039" s="69"/>
      <c r="Q3039" s="69"/>
      <c r="R3039" s="69"/>
    </row>
    <row r="3040" spans="1:18" ht="29.25" hidden="1" customHeight="1" x14ac:dyDescent="0.2">
      <c r="A3040" s="16" t="s">
        <v>1145</v>
      </c>
      <c r="B3040" s="14">
        <v>793</v>
      </c>
      <c r="C3040" s="15" t="s">
        <v>65</v>
      </c>
      <c r="D3040" s="15" t="s">
        <v>66</v>
      </c>
      <c r="E3040" s="15" t="s">
        <v>254</v>
      </c>
      <c r="F3040" s="15"/>
      <c r="G3040" s="70">
        <f>G3042</f>
        <v>0</v>
      </c>
      <c r="H3040" s="70">
        <f>H3042</f>
        <v>0</v>
      </c>
      <c r="I3040" s="70">
        <f>I3042</f>
        <v>0</v>
      </c>
      <c r="J3040" s="158"/>
      <c r="K3040" s="69"/>
      <c r="L3040" s="69"/>
      <c r="M3040" s="69"/>
      <c r="N3040" s="69"/>
      <c r="O3040" s="69"/>
      <c r="P3040" s="69"/>
      <c r="Q3040" s="69"/>
      <c r="R3040" s="69"/>
    </row>
    <row r="3041" spans="1:18" ht="25.5" hidden="1" customHeight="1" x14ac:dyDescent="0.2">
      <c r="A3041" s="16" t="s">
        <v>326</v>
      </c>
      <c r="B3041" s="14">
        <v>793</v>
      </c>
      <c r="C3041" s="15" t="s">
        <v>65</v>
      </c>
      <c r="D3041" s="15" t="s">
        <v>66</v>
      </c>
      <c r="E3041" s="15" t="s">
        <v>254</v>
      </c>
      <c r="F3041" s="15" t="s">
        <v>134</v>
      </c>
      <c r="G3041" s="70">
        <f>G3042</f>
        <v>0</v>
      </c>
      <c r="H3041" s="70">
        <f>H3042</f>
        <v>0</v>
      </c>
      <c r="I3041" s="70">
        <f>I3042</f>
        <v>0</v>
      </c>
      <c r="J3041" s="158"/>
      <c r="K3041" s="69"/>
      <c r="L3041" s="69"/>
      <c r="M3041" s="69"/>
      <c r="N3041" s="69"/>
      <c r="O3041" s="69"/>
      <c r="P3041" s="69"/>
      <c r="Q3041" s="69"/>
      <c r="R3041" s="69"/>
    </row>
    <row r="3042" spans="1:18" ht="30.75" hidden="1" customHeight="1" x14ac:dyDescent="0.2">
      <c r="A3042" s="16" t="s">
        <v>137</v>
      </c>
      <c r="B3042" s="14">
        <v>793</v>
      </c>
      <c r="C3042" s="15" t="s">
        <v>65</v>
      </c>
      <c r="D3042" s="15" t="s">
        <v>66</v>
      </c>
      <c r="E3042" s="15" t="s">
        <v>254</v>
      </c>
      <c r="F3042" s="15" t="s">
        <v>136</v>
      </c>
      <c r="G3042" s="70"/>
      <c r="H3042" s="70"/>
      <c r="I3042" s="70"/>
      <c r="J3042" s="158"/>
      <c r="K3042" s="69"/>
      <c r="L3042" s="69"/>
      <c r="M3042" s="69"/>
      <c r="N3042" s="69"/>
      <c r="O3042" s="69"/>
      <c r="P3042" s="69"/>
      <c r="Q3042" s="69"/>
      <c r="R3042" s="69"/>
    </row>
    <row r="3043" spans="1:18" s="28" customFormat="1" ht="24.75" hidden="1" customHeight="1" x14ac:dyDescent="0.2">
      <c r="A3043" s="37" t="s">
        <v>151</v>
      </c>
      <c r="B3043" s="14">
        <v>793</v>
      </c>
      <c r="C3043" s="15" t="s">
        <v>65</v>
      </c>
      <c r="D3043" s="15" t="s">
        <v>66</v>
      </c>
      <c r="E3043" s="15" t="s">
        <v>216</v>
      </c>
      <c r="F3043" s="39"/>
      <c r="G3043" s="70">
        <f t="shared" ref="G3043:I3043" si="825">G3044</f>
        <v>0</v>
      </c>
      <c r="H3043" s="70">
        <f t="shared" si="825"/>
        <v>0</v>
      </c>
      <c r="I3043" s="70">
        <f t="shared" si="825"/>
        <v>0</v>
      </c>
      <c r="J3043" s="158"/>
      <c r="K3043" s="287"/>
      <c r="L3043" s="287"/>
      <c r="M3043" s="287"/>
      <c r="N3043" s="287"/>
      <c r="O3043" s="287"/>
      <c r="P3043" s="287"/>
      <c r="Q3043" s="287"/>
      <c r="R3043" s="287"/>
    </row>
    <row r="3044" spans="1:18" ht="25.5" hidden="1" x14ac:dyDescent="0.2">
      <c r="A3044" s="37" t="s">
        <v>151</v>
      </c>
      <c r="B3044" s="14">
        <v>793</v>
      </c>
      <c r="C3044" s="15" t="s">
        <v>65</v>
      </c>
      <c r="D3044" s="15" t="s">
        <v>66</v>
      </c>
      <c r="E3044" s="15" t="s">
        <v>254</v>
      </c>
      <c r="F3044" s="15"/>
      <c r="G3044" s="70">
        <f>G3045+G3047</f>
        <v>0</v>
      </c>
      <c r="H3044" s="70">
        <f>H3045+H3047</f>
        <v>0</v>
      </c>
      <c r="I3044" s="70">
        <f>I3045+I3047</f>
        <v>0</v>
      </c>
      <c r="J3044" s="158"/>
      <c r="K3044" s="69"/>
      <c r="L3044" s="69"/>
      <c r="M3044" s="69"/>
      <c r="N3044" s="69"/>
      <c r="O3044" s="69"/>
      <c r="P3044" s="69"/>
      <c r="Q3044" s="69"/>
      <c r="R3044" s="69"/>
    </row>
    <row r="3045" spans="1:18" hidden="1" x14ac:dyDescent="0.2">
      <c r="A3045" s="16"/>
      <c r="B3045" s="14">
        <v>793</v>
      </c>
      <c r="C3045" s="15" t="s">
        <v>65</v>
      </c>
      <c r="D3045" s="15" t="s">
        <v>66</v>
      </c>
      <c r="E3045" s="15" t="s">
        <v>254</v>
      </c>
      <c r="F3045" s="15"/>
      <c r="G3045" s="70"/>
      <c r="H3045" s="70"/>
      <c r="I3045" s="70"/>
      <c r="J3045" s="158"/>
      <c r="K3045" s="69"/>
      <c r="L3045" s="69"/>
      <c r="M3045" s="69"/>
      <c r="N3045" s="69"/>
      <c r="O3045" s="69"/>
      <c r="P3045" s="69"/>
      <c r="Q3045" s="69"/>
      <c r="R3045" s="69"/>
    </row>
    <row r="3046" spans="1:18" ht="30.75" hidden="1" customHeight="1" x14ac:dyDescent="0.2">
      <c r="A3046" s="16"/>
      <c r="B3046" s="14">
        <v>793</v>
      </c>
      <c r="C3046" s="15" t="s">
        <v>65</v>
      </c>
      <c r="D3046" s="15" t="s">
        <v>66</v>
      </c>
      <c r="E3046" s="15" t="s">
        <v>254</v>
      </c>
      <c r="F3046" s="15"/>
      <c r="G3046" s="70"/>
      <c r="H3046" s="70"/>
      <c r="I3046" s="70"/>
      <c r="J3046" s="158"/>
      <c r="K3046" s="69"/>
      <c r="L3046" s="69"/>
      <c r="M3046" s="69"/>
      <c r="N3046" s="69"/>
      <c r="O3046" s="69"/>
      <c r="P3046" s="69"/>
      <c r="Q3046" s="69"/>
      <c r="R3046" s="69"/>
    </row>
    <row r="3047" spans="1:18" ht="24" hidden="1" customHeight="1" x14ac:dyDescent="0.2">
      <c r="A3047" s="117" t="s">
        <v>133</v>
      </c>
      <c r="B3047" s="14">
        <v>793</v>
      </c>
      <c r="C3047" s="15" t="s">
        <v>65</v>
      </c>
      <c r="D3047" s="15" t="s">
        <v>66</v>
      </c>
      <c r="E3047" s="15" t="s">
        <v>254</v>
      </c>
      <c r="F3047" s="15" t="s">
        <v>134</v>
      </c>
      <c r="G3047" s="70">
        <f>G3048</f>
        <v>0</v>
      </c>
      <c r="H3047" s="70">
        <f>H3048</f>
        <v>0</v>
      </c>
      <c r="I3047" s="70">
        <f>I3048</f>
        <v>0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ht="18" hidden="1" customHeight="1" x14ac:dyDescent="0.2">
      <c r="A3048" s="16" t="s">
        <v>135</v>
      </c>
      <c r="B3048" s="14">
        <v>793</v>
      </c>
      <c r="C3048" s="15" t="s">
        <v>65</v>
      </c>
      <c r="D3048" s="15" t="s">
        <v>66</v>
      </c>
      <c r="E3048" s="15" t="s">
        <v>254</v>
      </c>
      <c r="F3048" s="15" t="s">
        <v>136</v>
      </c>
      <c r="G3048" s="70"/>
      <c r="H3048" s="70"/>
      <c r="I3048" s="70"/>
      <c r="J3048" s="158"/>
      <c r="K3048" s="69"/>
      <c r="L3048" s="69"/>
      <c r="M3048" s="69"/>
      <c r="N3048" s="69"/>
      <c r="O3048" s="69"/>
      <c r="P3048" s="69"/>
      <c r="Q3048" s="69"/>
      <c r="R3048" s="69"/>
    </row>
    <row r="3049" spans="1:18" x14ac:dyDescent="0.2">
      <c r="A3049" s="13" t="s">
        <v>138</v>
      </c>
      <c r="B3049" s="14">
        <v>793</v>
      </c>
      <c r="C3049" s="15" t="s">
        <v>65</v>
      </c>
      <c r="D3049" s="15" t="s">
        <v>51</v>
      </c>
      <c r="E3049" s="15"/>
      <c r="F3049" s="15"/>
      <c r="G3049" s="70">
        <f>G3055+G3051+G3074</f>
        <v>47976614.560000002</v>
      </c>
      <c r="H3049" s="70">
        <f t="shared" ref="H3049:I3049" si="826">H3055+H3051</f>
        <v>32401955.699999999</v>
      </c>
      <c r="I3049" s="70">
        <f t="shared" si="826"/>
        <v>32661861.210000001</v>
      </c>
      <c r="J3049" s="158"/>
      <c r="K3049" s="69"/>
      <c r="L3049" s="69"/>
      <c r="M3049" s="69"/>
      <c r="N3049" s="69"/>
      <c r="O3049" s="69"/>
      <c r="P3049" s="69"/>
      <c r="Q3049" s="69"/>
      <c r="R3049" s="69"/>
    </row>
    <row r="3050" spans="1:18" s="32" customFormat="1" ht="12.75" hidden="1" customHeight="1" x14ac:dyDescent="0.2">
      <c r="A3050" s="11"/>
      <c r="B3050" s="14"/>
      <c r="C3050" s="7"/>
      <c r="D3050" s="15"/>
      <c r="E3050" s="15"/>
      <c r="F3050" s="15"/>
      <c r="G3050" s="70"/>
      <c r="H3050" s="70"/>
      <c r="I3050" s="70"/>
      <c r="J3050" s="158"/>
      <c r="K3050" s="307"/>
      <c r="L3050" s="307"/>
      <c r="M3050" s="307"/>
      <c r="N3050" s="307"/>
      <c r="O3050" s="307"/>
      <c r="P3050" s="307"/>
      <c r="Q3050" s="307"/>
      <c r="R3050" s="307"/>
    </row>
    <row r="3051" spans="1:18" s="32" customFormat="1" ht="30.75" hidden="1" customHeight="1" x14ac:dyDescent="0.2">
      <c r="A3051" s="308" t="s">
        <v>414</v>
      </c>
      <c r="B3051" s="14">
        <v>793</v>
      </c>
      <c r="C3051" s="15" t="s">
        <v>65</v>
      </c>
      <c r="D3051" s="15" t="s">
        <v>51</v>
      </c>
      <c r="E3051" s="15" t="s">
        <v>187</v>
      </c>
      <c r="F3051" s="15"/>
      <c r="G3051" s="70">
        <f>G3052+G515+G512</f>
        <v>0</v>
      </c>
      <c r="H3051" s="70">
        <f>H3052+H515</f>
        <v>0</v>
      </c>
      <c r="I3051" s="70">
        <f>I3052+I515</f>
        <v>0</v>
      </c>
      <c r="J3051" s="158"/>
      <c r="K3051" s="307"/>
      <c r="L3051" s="307"/>
      <c r="M3051" s="307"/>
      <c r="N3051" s="307"/>
      <c r="O3051" s="307"/>
      <c r="P3051" s="307"/>
      <c r="Q3051" s="307"/>
      <c r="R3051" s="307"/>
    </row>
    <row r="3052" spans="1:18" ht="33" hidden="1" customHeight="1" x14ac:dyDescent="0.2">
      <c r="A3052" s="16" t="s">
        <v>167</v>
      </c>
      <c r="B3052" s="14">
        <v>793</v>
      </c>
      <c r="C3052" s="15" t="s">
        <v>65</v>
      </c>
      <c r="D3052" s="15" t="s">
        <v>51</v>
      </c>
      <c r="E3052" s="15" t="s">
        <v>367</v>
      </c>
      <c r="F3052" s="15"/>
      <c r="G3052" s="70">
        <f t="shared" ref="G3052:I3053" si="827">G3053</f>
        <v>0</v>
      </c>
      <c r="H3052" s="70">
        <f t="shared" si="827"/>
        <v>0</v>
      </c>
      <c r="I3052" s="70">
        <f t="shared" si="827"/>
        <v>0</v>
      </c>
      <c r="J3052" s="158"/>
      <c r="K3052" s="69"/>
      <c r="L3052" s="69"/>
      <c r="M3052" s="69"/>
      <c r="N3052" s="69"/>
      <c r="O3052" s="69"/>
      <c r="P3052" s="69"/>
      <c r="Q3052" s="69"/>
      <c r="R3052" s="69"/>
    </row>
    <row r="3053" spans="1:18" ht="33" hidden="1" customHeight="1" x14ac:dyDescent="0.2">
      <c r="A3053" s="16" t="s">
        <v>133</v>
      </c>
      <c r="B3053" s="14">
        <v>793</v>
      </c>
      <c r="C3053" s="15" t="s">
        <v>65</v>
      </c>
      <c r="D3053" s="15" t="s">
        <v>51</v>
      </c>
      <c r="E3053" s="15" t="s">
        <v>367</v>
      </c>
      <c r="F3053" s="15" t="s">
        <v>134</v>
      </c>
      <c r="G3053" s="70">
        <f t="shared" si="827"/>
        <v>0</v>
      </c>
      <c r="H3053" s="70">
        <f t="shared" si="827"/>
        <v>0</v>
      </c>
      <c r="I3053" s="70">
        <f t="shared" si="827"/>
        <v>0</v>
      </c>
      <c r="J3053" s="158"/>
      <c r="K3053" s="69"/>
      <c r="L3053" s="69"/>
      <c r="M3053" s="69"/>
      <c r="N3053" s="69"/>
      <c r="O3053" s="69"/>
      <c r="P3053" s="69"/>
      <c r="Q3053" s="69"/>
      <c r="R3053" s="69"/>
    </row>
    <row r="3054" spans="1:18" ht="33" hidden="1" customHeight="1" x14ac:dyDescent="0.2">
      <c r="A3054" s="16" t="s">
        <v>135</v>
      </c>
      <c r="B3054" s="14">
        <v>793</v>
      </c>
      <c r="C3054" s="15" t="s">
        <v>65</v>
      </c>
      <c r="D3054" s="15" t="s">
        <v>51</v>
      </c>
      <c r="E3054" s="15" t="s">
        <v>367</v>
      </c>
      <c r="F3054" s="15" t="s">
        <v>136</v>
      </c>
      <c r="G3054" s="70"/>
      <c r="H3054" s="70"/>
      <c r="I3054" s="70"/>
      <c r="J3054" s="158"/>
      <c r="K3054" s="69"/>
      <c r="L3054" s="69"/>
      <c r="M3054" s="69"/>
      <c r="N3054" s="69"/>
      <c r="O3054" s="69"/>
      <c r="P3054" s="69"/>
      <c r="Q3054" s="69"/>
      <c r="R3054" s="69"/>
    </row>
    <row r="3055" spans="1:18" s="46" customFormat="1" ht="30.75" customHeight="1" x14ac:dyDescent="0.2">
      <c r="A3055" s="16" t="s">
        <v>1039</v>
      </c>
      <c r="B3055" s="14">
        <v>793</v>
      </c>
      <c r="C3055" s="15" t="s">
        <v>65</v>
      </c>
      <c r="D3055" s="15" t="s">
        <v>51</v>
      </c>
      <c r="E3055" s="15" t="s">
        <v>263</v>
      </c>
      <c r="F3055" s="15"/>
      <c r="G3055" s="70">
        <f>G3056+G3071+G3062+G3065+G3059+G3068</f>
        <v>47971614.560000002</v>
      </c>
      <c r="H3055" s="70">
        <f>H3056+H3071+H3062+H3059</f>
        <v>32401955.699999999</v>
      </c>
      <c r="I3055" s="70">
        <f>I3056+I3071+I3062+I3059</f>
        <v>32661861.210000001</v>
      </c>
      <c r="J3055" s="158"/>
      <c r="K3055" s="58"/>
      <c r="L3055" s="58"/>
      <c r="M3055" s="58"/>
      <c r="N3055" s="151"/>
      <c r="O3055" s="58"/>
      <c r="P3055" s="58"/>
      <c r="Q3055" s="58"/>
      <c r="R3055" s="58"/>
    </row>
    <row r="3056" spans="1:18" ht="58.5" hidden="1" customHeight="1" x14ac:dyDescent="0.2">
      <c r="A3056" s="298" t="s">
        <v>265</v>
      </c>
      <c r="B3056" s="14">
        <v>793</v>
      </c>
      <c r="C3056" s="15" t="s">
        <v>65</v>
      </c>
      <c r="D3056" s="15" t="s">
        <v>51</v>
      </c>
      <c r="E3056" s="15" t="s">
        <v>264</v>
      </c>
      <c r="F3056" s="15"/>
      <c r="G3056" s="70">
        <f>G3057</f>
        <v>0</v>
      </c>
      <c r="H3056" s="70">
        <f t="shared" ref="H3056:I3056" si="828">H3057</f>
        <v>0</v>
      </c>
      <c r="I3056" s="70">
        <f t="shared" si="828"/>
        <v>0</v>
      </c>
      <c r="J3056" s="158"/>
      <c r="K3056" s="69"/>
      <c r="L3056" s="69"/>
      <c r="M3056" s="69"/>
      <c r="N3056" s="69"/>
      <c r="O3056" s="69"/>
      <c r="P3056" s="69"/>
      <c r="Q3056" s="69"/>
      <c r="R3056" s="69"/>
    </row>
    <row r="3057" spans="1:18" ht="38.25" hidden="1" x14ac:dyDescent="0.2">
      <c r="A3057" s="16" t="s">
        <v>315</v>
      </c>
      <c r="B3057" s="14">
        <v>793</v>
      </c>
      <c r="C3057" s="15" t="s">
        <v>65</v>
      </c>
      <c r="D3057" s="15" t="s">
        <v>51</v>
      </c>
      <c r="E3057" s="15" t="s">
        <v>264</v>
      </c>
      <c r="F3057" s="15" t="s">
        <v>316</v>
      </c>
      <c r="G3057" s="70">
        <f>G3058</f>
        <v>0</v>
      </c>
      <c r="H3057" s="70">
        <f>H3058</f>
        <v>0</v>
      </c>
      <c r="I3057" s="70">
        <f>I3058</f>
        <v>0</v>
      </c>
      <c r="J3057" s="158"/>
      <c r="K3057" s="69"/>
      <c r="L3057" s="69"/>
      <c r="M3057" s="69"/>
      <c r="N3057" s="69"/>
      <c r="O3057" s="69"/>
      <c r="P3057" s="69"/>
      <c r="Q3057" s="69"/>
      <c r="R3057" s="69"/>
    </row>
    <row r="3058" spans="1:18" hidden="1" x14ac:dyDescent="0.2">
      <c r="A3058" s="16" t="s">
        <v>317</v>
      </c>
      <c r="B3058" s="14">
        <v>793</v>
      </c>
      <c r="C3058" s="15" t="s">
        <v>65</v>
      </c>
      <c r="D3058" s="15" t="s">
        <v>51</v>
      </c>
      <c r="E3058" s="15" t="s">
        <v>264</v>
      </c>
      <c r="F3058" s="15" t="s">
        <v>318</v>
      </c>
      <c r="G3058" s="70">
        <v>0</v>
      </c>
      <c r="H3058" s="70">
        <v>0</v>
      </c>
      <c r="I3058" s="70">
        <v>0</v>
      </c>
      <c r="J3058" s="158"/>
      <c r="K3058" s="69"/>
      <c r="L3058" s="69"/>
      <c r="M3058" s="69"/>
      <c r="N3058" s="69"/>
      <c r="O3058" s="69"/>
      <c r="P3058" s="69"/>
      <c r="Q3058" s="69"/>
      <c r="R3058" s="69"/>
    </row>
    <row r="3059" spans="1:18" ht="118.5" customHeight="1" x14ac:dyDescent="0.2">
      <c r="A3059" s="101" t="s">
        <v>1322</v>
      </c>
      <c r="B3059" s="14">
        <v>793</v>
      </c>
      <c r="C3059" s="15" t="s">
        <v>65</v>
      </c>
      <c r="D3059" s="15" t="s">
        <v>51</v>
      </c>
      <c r="E3059" s="15" t="s">
        <v>1132</v>
      </c>
      <c r="F3059" s="15"/>
      <c r="G3059" s="70">
        <f>G3060</f>
        <v>0</v>
      </c>
      <c r="H3059" s="70">
        <f t="shared" ref="H3059:I3059" si="829">H3060</f>
        <v>7636575.6600000001</v>
      </c>
      <c r="I3059" s="70">
        <f t="shared" si="829"/>
        <v>7895839.2599999998</v>
      </c>
      <c r="J3059" s="158"/>
      <c r="K3059" s="69"/>
      <c r="L3059" s="69"/>
      <c r="M3059" s="69"/>
      <c r="N3059" s="69"/>
      <c r="O3059" s="69"/>
      <c r="P3059" s="69"/>
      <c r="Q3059" s="69"/>
      <c r="R3059" s="69"/>
    </row>
    <row r="3060" spans="1:18" ht="38.25" x14ac:dyDescent="0.2">
      <c r="A3060" s="16" t="s">
        <v>315</v>
      </c>
      <c r="B3060" s="14">
        <v>793</v>
      </c>
      <c r="C3060" s="15" t="s">
        <v>65</v>
      </c>
      <c r="D3060" s="15" t="s">
        <v>51</v>
      </c>
      <c r="E3060" s="15" t="s">
        <v>1132</v>
      </c>
      <c r="F3060" s="15" t="s">
        <v>316</v>
      </c>
      <c r="G3060" s="70">
        <f>G3061</f>
        <v>0</v>
      </c>
      <c r="H3060" s="70">
        <f>H3061</f>
        <v>7636575.6600000001</v>
      </c>
      <c r="I3060" s="70">
        <f>I3061</f>
        <v>7895839.2599999998</v>
      </c>
      <c r="J3060" s="158"/>
      <c r="K3060" s="69"/>
      <c r="L3060" s="69"/>
      <c r="M3060" s="69"/>
      <c r="N3060" s="69"/>
      <c r="O3060" s="69"/>
      <c r="P3060" s="69"/>
      <c r="Q3060" s="69"/>
      <c r="R3060" s="69"/>
    </row>
    <row r="3061" spans="1:18" x14ac:dyDescent="0.2">
      <c r="A3061" s="16" t="s">
        <v>317</v>
      </c>
      <c r="B3061" s="14">
        <v>793</v>
      </c>
      <c r="C3061" s="15" t="s">
        <v>65</v>
      </c>
      <c r="D3061" s="15" t="s">
        <v>51</v>
      </c>
      <c r="E3061" s="15" t="s">
        <v>1132</v>
      </c>
      <c r="F3061" s="15" t="s">
        <v>318</v>
      </c>
      <c r="G3061" s="70">
        <v>0</v>
      </c>
      <c r="H3061" s="70">
        <v>7636575.6600000001</v>
      </c>
      <c r="I3061" s="70">
        <v>7895839.2599999998</v>
      </c>
      <c r="J3061" s="158"/>
      <c r="K3061" s="69"/>
      <c r="L3061" s="69"/>
      <c r="M3061" s="69"/>
      <c r="N3061" s="69"/>
      <c r="O3061" s="69"/>
      <c r="P3061" s="69"/>
      <c r="Q3061" s="69"/>
      <c r="R3061" s="69"/>
    </row>
    <row r="3062" spans="1:18" ht="54.75" customHeight="1" x14ac:dyDescent="0.2">
      <c r="A3062" s="101" t="s">
        <v>1422</v>
      </c>
      <c r="B3062" s="14">
        <v>793</v>
      </c>
      <c r="C3062" s="15" t="s">
        <v>65</v>
      </c>
      <c r="D3062" s="15" t="s">
        <v>51</v>
      </c>
      <c r="E3062" s="15" t="s">
        <v>1323</v>
      </c>
      <c r="F3062" s="15"/>
      <c r="G3062" s="70">
        <f t="shared" ref="G3062:I3069" si="830">G3063</f>
        <v>47823614.560000002</v>
      </c>
      <c r="H3062" s="70">
        <f t="shared" si="830"/>
        <v>24617380.039999999</v>
      </c>
      <c r="I3062" s="70">
        <f t="shared" si="830"/>
        <v>24618021.949999999</v>
      </c>
      <c r="J3062" s="158"/>
      <c r="K3062" s="69"/>
      <c r="L3062" s="69"/>
      <c r="M3062" s="69"/>
      <c r="N3062" s="69"/>
      <c r="O3062" s="69"/>
      <c r="P3062" s="69"/>
      <c r="Q3062" s="69"/>
      <c r="R3062" s="69"/>
    </row>
    <row r="3063" spans="1:18" ht="38.25" x14ac:dyDescent="0.2">
      <c r="A3063" s="16" t="s">
        <v>315</v>
      </c>
      <c r="B3063" s="14">
        <v>793</v>
      </c>
      <c r="C3063" s="15" t="s">
        <v>65</v>
      </c>
      <c r="D3063" s="15" t="s">
        <v>51</v>
      </c>
      <c r="E3063" s="15" t="s">
        <v>1323</v>
      </c>
      <c r="F3063" s="15" t="s">
        <v>316</v>
      </c>
      <c r="G3063" s="70">
        <f t="shared" si="830"/>
        <v>47823614.560000002</v>
      </c>
      <c r="H3063" s="70">
        <f t="shared" si="830"/>
        <v>24617380.039999999</v>
      </c>
      <c r="I3063" s="70">
        <f t="shared" si="830"/>
        <v>24618021.949999999</v>
      </c>
      <c r="J3063" s="158"/>
      <c r="K3063" s="69"/>
      <c r="L3063" s="69"/>
      <c r="M3063" s="69"/>
      <c r="N3063" s="69"/>
      <c r="O3063" s="69"/>
      <c r="P3063" s="69"/>
      <c r="Q3063" s="69"/>
      <c r="R3063" s="69"/>
    </row>
    <row r="3064" spans="1:18" x14ac:dyDescent="0.2">
      <c r="A3064" s="16" t="s">
        <v>317</v>
      </c>
      <c r="B3064" s="14">
        <v>793</v>
      </c>
      <c r="C3064" s="15" t="s">
        <v>65</v>
      </c>
      <c r="D3064" s="15" t="s">
        <v>51</v>
      </c>
      <c r="E3064" s="15" t="s">
        <v>1323</v>
      </c>
      <c r="F3064" s="15" t="s">
        <v>318</v>
      </c>
      <c r="G3064" s="70">
        <v>47823614.560000002</v>
      </c>
      <c r="H3064" s="70">
        <v>24617380.039999999</v>
      </c>
      <c r="I3064" s="70">
        <v>24618021.949999999</v>
      </c>
      <c r="J3064" s="158"/>
      <c r="K3064" s="69"/>
      <c r="L3064" s="69"/>
      <c r="M3064" s="69"/>
      <c r="N3064" s="69"/>
      <c r="O3064" s="69"/>
      <c r="P3064" s="69"/>
      <c r="Q3064" s="69"/>
      <c r="R3064" s="69"/>
    </row>
    <row r="3065" spans="1:18" ht="81" hidden="1" customHeight="1" x14ac:dyDescent="0.2">
      <c r="A3065" s="79" t="s">
        <v>905</v>
      </c>
      <c r="B3065" s="14">
        <v>793</v>
      </c>
      <c r="C3065" s="15" t="s">
        <v>65</v>
      </c>
      <c r="D3065" s="15" t="s">
        <v>51</v>
      </c>
      <c r="E3065" s="15" t="s">
        <v>897</v>
      </c>
      <c r="F3065" s="15"/>
      <c r="G3065" s="70">
        <f t="shared" si="830"/>
        <v>0</v>
      </c>
      <c r="H3065" s="70">
        <f t="shared" si="830"/>
        <v>0</v>
      </c>
      <c r="I3065" s="70">
        <f t="shared" si="830"/>
        <v>0</v>
      </c>
      <c r="J3065" s="158"/>
      <c r="K3065" s="69"/>
      <c r="L3065" s="69"/>
      <c r="M3065" s="69"/>
      <c r="N3065" s="69"/>
      <c r="O3065" s="69"/>
      <c r="P3065" s="69"/>
      <c r="Q3065" s="69"/>
      <c r="R3065" s="69"/>
    </row>
    <row r="3066" spans="1:18" ht="38.25" hidden="1" x14ac:dyDescent="0.2">
      <c r="A3066" s="16" t="s">
        <v>315</v>
      </c>
      <c r="B3066" s="14">
        <v>793</v>
      </c>
      <c r="C3066" s="15" t="s">
        <v>65</v>
      </c>
      <c r="D3066" s="15" t="s">
        <v>51</v>
      </c>
      <c r="E3066" s="15" t="s">
        <v>897</v>
      </c>
      <c r="F3066" s="15" t="s">
        <v>316</v>
      </c>
      <c r="G3066" s="70">
        <f t="shared" si="830"/>
        <v>0</v>
      </c>
      <c r="H3066" s="70">
        <f t="shared" si="830"/>
        <v>0</v>
      </c>
      <c r="I3066" s="70">
        <f t="shared" si="830"/>
        <v>0</v>
      </c>
      <c r="J3066" s="158"/>
      <c r="K3066" s="69"/>
      <c r="L3066" s="69"/>
      <c r="M3066" s="69"/>
      <c r="N3066" s="69"/>
      <c r="O3066" s="69"/>
      <c r="P3066" s="69"/>
      <c r="Q3066" s="69"/>
      <c r="R3066" s="69"/>
    </row>
    <row r="3067" spans="1:18" hidden="1" x14ac:dyDescent="0.2">
      <c r="A3067" s="16" t="s">
        <v>317</v>
      </c>
      <c r="B3067" s="14">
        <v>793</v>
      </c>
      <c r="C3067" s="15" t="s">
        <v>65</v>
      </c>
      <c r="D3067" s="15" t="s">
        <v>51</v>
      </c>
      <c r="E3067" s="15" t="s">
        <v>897</v>
      </c>
      <c r="F3067" s="15" t="s">
        <v>318</v>
      </c>
      <c r="G3067" s="70"/>
      <c r="H3067" s="70"/>
      <c r="I3067" s="70"/>
      <c r="J3067" s="158"/>
      <c r="K3067" s="69"/>
      <c r="L3067" s="69"/>
      <c r="M3067" s="69"/>
      <c r="N3067" s="69"/>
      <c r="O3067" s="69"/>
      <c r="P3067" s="69"/>
      <c r="Q3067" s="69"/>
      <c r="R3067" s="69"/>
    </row>
    <row r="3068" spans="1:18" ht="55.5" hidden="1" customHeight="1" x14ac:dyDescent="0.2">
      <c r="A3068" s="298" t="s">
        <v>1153</v>
      </c>
      <c r="B3068" s="14">
        <v>793</v>
      </c>
      <c r="C3068" s="15" t="s">
        <v>65</v>
      </c>
      <c r="D3068" s="15" t="s">
        <v>51</v>
      </c>
      <c r="E3068" s="15" t="s">
        <v>897</v>
      </c>
      <c r="F3068" s="15"/>
      <c r="G3068" s="70">
        <f t="shared" si="830"/>
        <v>0</v>
      </c>
      <c r="H3068" s="70">
        <f t="shared" si="830"/>
        <v>0</v>
      </c>
      <c r="I3068" s="70">
        <f t="shared" si="830"/>
        <v>0</v>
      </c>
      <c r="J3068" s="158"/>
      <c r="K3068" s="69"/>
      <c r="L3068" s="69"/>
      <c r="M3068" s="69"/>
      <c r="N3068" s="69"/>
      <c r="O3068" s="69"/>
      <c r="P3068" s="69"/>
      <c r="Q3068" s="69"/>
      <c r="R3068" s="69"/>
    </row>
    <row r="3069" spans="1:18" ht="25.5" hidden="1" customHeight="1" x14ac:dyDescent="0.2">
      <c r="A3069" s="117" t="s">
        <v>321</v>
      </c>
      <c r="B3069" s="14">
        <v>793</v>
      </c>
      <c r="C3069" s="15" t="s">
        <v>65</v>
      </c>
      <c r="D3069" s="15" t="s">
        <v>51</v>
      </c>
      <c r="E3069" s="15" t="s">
        <v>897</v>
      </c>
      <c r="F3069" s="15" t="s">
        <v>134</v>
      </c>
      <c r="G3069" s="70">
        <f t="shared" si="830"/>
        <v>0</v>
      </c>
      <c r="H3069" s="70">
        <f t="shared" si="830"/>
        <v>0</v>
      </c>
      <c r="I3069" s="70">
        <f t="shared" si="830"/>
        <v>0</v>
      </c>
      <c r="J3069" s="158"/>
      <c r="K3069" s="69"/>
      <c r="L3069" s="69"/>
      <c r="M3069" s="69"/>
      <c r="N3069" s="69"/>
      <c r="O3069" s="69"/>
      <c r="P3069" s="69"/>
      <c r="Q3069" s="69"/>
      <c r="R3069" s="69"/>
    </row>
    <row r="3070" spans="1:18" ht="25.5" hidden="1" x14ac:dyDescent="0.2">
      <c r="A3070" s="16" t="s">
        <v>135</v>
      </c>
      <c r="B3070" s="14">
        <v>793</v>
      </c>
      <c r="C3070" s="15" t="s">
        <v>65</v>
      </c>
      <c r="D3070" s="15" t="s">
        <v>51</v>
      </c>
      <c r="E3070" s="15" t="s">
        <v>897</v>
      </c>
      <c r="F3070" s="15" t="s">
        <v>136</v>
      </c>
      <c r="G3070" s="70"/>
      <c r="H3070" s="70"/>
      <c r="I3070" s="70"/>
      <c r="J3070" s="158"/>
      <c r="K3070" s="69"/>
      <c r="L3070" s="69"/>
      <c r="M3070" s="69"/>
      <c r="N3070" s="69"/>
      <c r="O3070" s="69"/>
      <c r="P3070" s="69"/>
      <c r="Q3070" s="69"/>
      <c r="R3070" s="69"/>
    </row>
    <row r="3071" spans="1:18" s="18" customFormat="1" ht="25.5" x14ac:dyDescent="0.2">
      <c r="A3071" s="16" t="s">
        <v>327</v>
      </c>
      <c r="B3071" s="14">
        <v>793</v>
      </c>
      <c r="C3071" s="15" t="s">
        <v>65</v>
      </c>
      <c r="D3071" s="15" t="s">
        <v>51</v>
      </c>
      <c r="E3071" s="15" t="s">
        <v>267</v>
      </c>
      <c r="F3071" s="15"/>
      <c r="G3071" s="70">
        <f t="shared" ref="G3071:I3072" si="831">G3072</f>
        <v>148000</v>
      </c>
      <c r="H3071" s="70">
        <f t="shared" si="831"/>
        <v>148000</v>
      </c>
      <c r="I3071" s="70">
        <f t="shared" si="831"/>
        <v>148000</v>
      </c>
      <c r="J3071" s="158"/>
      <c r="K3071" s="165"/>
      <c r="L3071" s="165"/>
      <c r="M3071" s="165"/>
      <c r="N3071" s="165"/>
      <c r="O3071" s="165"/>
      <c r="P3071" s="165"/>
      <c r="Q3071" s="165"/>
      <c r="R3071" s="165"/>
    </row>
    <row r="3072" spans="1:18" s="18" customFormat="1" ht="25.5" x14ac:dyDescent="0.2">
      <c r="A3072" s="16" t="s">
        <v>325</v>
      </c>
      <c r="B3072" s="14">
        <v>793</v>
      </c>
      <c r="C3072" s="15" t="s">
        <v>65</v>
      </c>
      <c r="D3072" s="15" t="s">
        <v>51</v>
      </c>
      <c r="E3072" s="15" t="s">
        <v>267</v>
      </c>
      <c r="F3072" s="15" t="s">
        <v>134</v>
      </c>
      <c r="G3072" s="70">
        <f t="shared" si="831"/>
        <v>148000</v>
      </c>
      <c r="H3072" s="70">
        <f t="shared" si="831"/>
        <v>148000</v>
      </c>
      <c r="I3072" s="70">
        <f t="shared" si="831"/>
        <v>148000</v>
      </c>
      <c r="J3072" s="158"/>
      <c r="K3072" s="165"/>
      <c r="L3072" s="165"/>
      <c r="M3072" s="165"/>
      <c r="N3072" s="165"/>
      <c r="O3072" s="165"/>
      <c r="P3072" s="165"/>
      <c r="Q3072" s="165"/>
      <c r="R3072" s="165"/>
    </row>
    <row r="3073" spans="1:18" s="18" customFormat="1" ht="25.5" x14ac:dyDescent="0.2">
      <c r="A3073" s="16" t="s">
        <v>322</v>
      </c>
      <c r="B3073" s="14">
        <v>793</v>
      </c>
      <c r="C3073" s="15" t="s">
        <v>65</v>
      </c>
      <c r="D3073" s="15" t="s">
        <v>51</v>
      </c>
      <c r="E3073" s="15" t="s">
        <v>267</v>
      </c>
      <c r="F3073" s="15" t="s">
        <v>323</v>
      </c>
      <c r="G3073" s="70">
        <v>148000</v>
      </c>
      <c r="H3073" s="70">
        <v>148000</v>
      </c>
      <c r="I3073" s="70">
        <v>148000</v>
      </c>
      <c r="J3073" s="158"/>
      <c r="K3073" s="165"/>
      <c r="L3073" s="165"/>
      <c r="M3073" s="165"/>
      <c r="N3073" s="165"/>
      <c r="O3073" s="165"/>
      <c r="P3073" s="165"/>
      <c r="Q3073" s="165"/>
      <c r="R3073" s="165"/>
    </row>
    <row r="3074" spans="1:18" s="18" customFormat="1" ht="20.45" customHeight="1" x14ac:dyDescent="0.2">
      <c r="A3074" s="16" t="s">
        <v>1145</v>
      </c>
      <c r="B3074" s="14">
        <v>793</v>
      </c>
      <c r="C3074" s="15" t="s">
        <v>65</v>
      </c>
      <c r="D3074" s="15" t="s">
        <v>51</v>
      </c>
      <c r="E3074" s="15" t="s">
        <v>254</v>
      </c>
      <c r="F3074" s="15"/>
      <c r="G3074" s="70">
        <f>G3075</f>
        <v>5000</v>
      </c>
      <c r="H3074" s="70"/>
      <c r="I3074" s="70"/>
      <c r="J3074" s="158"/>
      <c r="K3074" s="165"/>
      <c r="L3074" s="165"/>
      <c r="M3074" s="165"/>
      <c r="N3074" s="165"/>
      <c r="O3074" s="165"/>
      <c r="P3074" s="165"/>
      <c r="Q3074" s="165"/>
      <c r="R3074" s="165"/>
    </row>
    <row r="3075" spans="1:18" s="18" customFormat="1" ht="36" customHeight="1" x14ac:dyDescent="0.2">
      <c r="A3075" s="16" t="s">
        <v>133</v>
      </c>
      <c r="B3075" s="14">
        <v>793</v>
      </c>
      <c r="C3075" s="15" t="s">
        <v>65</v>
      </c>
      <c r="D3075" s="15" t="s">
        <v>51</v>
      </c>
      <c r="E3075" s="15" t="s">
        <v>254</v>
      </c>
      <c r="F3075" s="15" t="s">
        <v>134</v>
      </c>
      <c r="G3075" s="70">
        <f>G3076</f>
        <v>5000</v>
      </c>
      <c r="H3075" s="70"/>
      <c r="I3075" s="70"/>
      <c r="J3075" s="158"/>
      <c r="K3075" s="165"/>
      <c r="L3075" s="165"/>
      <c r="M3075" s="165"/>
      <c r="N3075" s="165"/>
      <c r="O3075" s="165"/>
      <c r="P3075" s="165"/>
      <c r="Q3075" s="165"/>
      <c r="R3075" s="165"/>
    </row>
    <row r="3076" spans="1:18" s="18" customFormat="1" ht="42.6" customHeight="1" x14ac:dyDescent="0.2">
      <c r="A3076" s="16" t="s">
        <v>137</v>
      </c>
      <c r="B3076" s="14">
        <v>793</v>
      </c>
      <c r="C3076" s="15" t="s">
        <v>65</v>
      </c>
      <c r="D3076" s="15" t="s">
        <v>51</v>
      </c>
      <c r="E3076" s="15" t="s">
        <v>254</v>
      </c>
      <c r="F3076" s="15" t="s">
        <v>136</v>
      </c>
      <c r="G3076" s="70">
        <v>5000</v>
      </c>
      <c r="H3076" s="70"/>
      <c r="I3076" s="70"/>
      <c r="J3076" s="158"/>
      <c r="K3076" s="165"/>
      <c r="L3076" s="165"/>
      <c r="M3076" s="165"/>
      <c r="N3076" s="165"/>
      <c r="O3076" s="165"/>
      <c r="P3076" s="165"/>
      <c r="Q3076" s="165"/>
      <c r="R3076" s="165"/>
    </row>
    <row r="3077" spans="1:18" s="32" customFormat="1" ht="17.25" customHeight="1" x14ac:dyDescent="0.2">
      <c r="A3077" s="5" t="s">
        <v>328</v>
      </c>
      <c r="B3077" s="35">
        <v>793</v>
      </c>
      <c r="C3077" s="36" t="s">
        <v>68</v>
      </c>
      <c r="D3077" s="36"/>
      <c r="E3077" s="36"/>
      <c r="F3077" s="36"/>
      <c r="G3077" s="71">
        <f>G3093+G3078</f>
        <v>2050000</v>
      </c>
      <c r="H3077" s="71">
        <f>H3093+H3078</f>
        <v>0</v>
      </c>
      <c r="I3077" s="71">
        <f>I3093+I3078</f>
        <v>0</v>
      </c>
      <c r="J3077" s="296"/>
      <c r="K3077" s="307"/>
      <c r="L3077" s="307"/>
      <c r="M3077" s="307"/>
      <c r="N3077" s="307"/>
      <c r="O3077" s="307"/>
      <c r="P3077" s="307"/>
      <c r="Q3077" s="307"/>
      <c r="R3077" s="307"/>
    </row>
    <row r="3078" spans="1:18" s="32" customFormat="1" ht="17.25" hidden="1" customHeight="1" x14ac:dyDescent="0.2">
      <c r="A3078" s="108" t="s">
        <v>430</v>
      </c>
      <c r="B3078" s="14">
        <v>757</v>
      </c>
      <c r="C3078" s="15" t="s">
        <v>68</v>
      </c>
      <c r="D3078" s="15" t="s">
        <v>16</v>
      </c>
      <c r="E3078" s="36"/>
      <c r="F3078" s="36"/>
      <c r="G3078" s="71">
        <f>G3079+G3089</f>
        <v>0</v>
      </c>
      <c r="H3078" s="71">
        <f>H3079+H3089</f>
        <v>0</v>
      </c>
      <c r="I3078" s="71">
        <f>I3079+I3089</f>
        <v>0</v>
      </c>
      <c r="J3078" s="296"/>
      <c r="K3078" s="307"/>
      <c r="L3078" s="307"/>
      <c r="M3078" s="307"/>
      <c r="N3078" s="307"/>
      <c r="O3078" s="307"/>
      <c r="P3078" s="307"/>
      <c r="Q3078" s="307"/>
      <c r="R3078" s="307"/>
    </row>
    <row r="3079" spans="1:18" ht="27.75" hidden="1" customHeight="1" x14ac:dyDescent="0.2">
      <c r="A3079" s="37" t="s">
        <v>422</v>
      </c>
      <c r="B3079" s="14">
        <v>757</v>
      </c>
      <c r="C3079" s="15" t="s">
        <v>68</v>
      </c>
      <c r="D3079" s="15" t="s">
        <v>16</v>
      </c>
      <c r="E3079" s="15" t="s">
        <v>177</v>
      </c>
      <c r="F3079" s="15"/>
      <c r="G3079" s="70">
        <f>G3081+G3084+G3086</f>
        <v>0</v>
      </c>
      <c r="H3079" s="70">
        <f>H3081+H3084+H3086</f>
        <v>0</v>
      </c>
      <c r="I3079" s="70">
        <f>I3081+I3084+I3086</f>
        <v>0</v>
      </c>
      <c r="J3079" s="158"/>
      <c r="K3079" s="69"/>
      <c r="L3079" s="69"/>
      <c r="M3079" s="69"/>
      <c r="N3079" s="69"/>
      <c r="O3079" s="69"/>
      <c r="P3079" s="69"/>
      <c r="Q3079" s="69"/>
      <c r="R3079" s="69"/>
    </row>
    <row r="3080" spans="1:18" ht="19.5" hidden="1" customHeight="1" x14ac:dyDescent="0.2">
      <c r="A3080" s="16" t="s">
        <v>29</v>
      </c>
      <c r="B3080" s="14">
        <v>757</v>
      </c>
      <c r="C3080" s="15" t="s">
        <v>68</v>
      </c>
      <c r="D3080" s="15" t="s">
        <v>16</v>
      </c>
      <c r="E3080" s="15" t="s">
        <v>37</v>
      </c>
      <c r="F3080" s="15" t="s">
        <v>30</v>
      </c>
      <c r="G3080" s="70"/>
      <c r="H3080" s="70"/>
      <c r="I3080" s="70"/>
      <c r="J3080" s="158"/>
      <c r="K3080" s="69"/>
      <c r="L3080" s="69"/>
      <c r="M3080" s="69"/>
      <c r="N3080" s="69"/>
      <c r="O3080" s="69"/>
      <c r="P3080" s="69"/>
      <c r="Q3080" s="69"/>
      <c r="R3080" s="69"/>
    </row>
    <row r="3081" spans="1:18" ht="39" hidden="1" customHeight="1" x14ac:dyDescent="0.2">
      <c r="A3081" s="16" t="s">
        <v>101</v>
      </c>
      <c r="B3081" s="14">
        <v>757</v>
      </c>
      <c r="C3081" s="15" t="s">
        <v>68</v>
      </c>
      <c r="D3081" s="15" t="s">
        <v>16</v>
      </c>
      <c r="E3081" s="15" t="s">
        <v>178</v>
      </c>
      <c r="F3081" s="15"/>
      <c r="G3081" s="70">
        <f>G3082</f>
        <v>0</v>
      </c>
      <c r="H3081" s="70">
        <f t="shared" ref="H3081:I3081" si="832">H3082</f>
        <v>0</v>
      </c>
      <c r="I3081" s="70">
        <f t="shared" si="832"/>
        <v>0</v>
      </c>
      <c r="J3081" s="158"/>
      <c r="K3081" s="69"/>
      <c r="L3081" s="69"/>
      <c r="M3081" s="69"/>
      <c r="N3081" s="69"/>
      <c r="O3081" s="69"/>
      <c r="P3081" s="69"/>
      <c r="Q3081" s="69"/>
      <c r="R3081" s="69"/>
    </row>
    <row r="3082" spans="1:18" ht="25.5" hidden="1" x14ac:dyDescent="0.2">
      <c r="A3082" s="16" t="s">
        <v>27</v>
      </c>
      <c r="B3082" s="14">
        <v>757</v>
      </c>
      <c r="C3082" s="15" t="s">
        <v>68</v>
      </c>
      <c r="D3082" s="15" t="s">
        <v>16</v>
      </c>
      <c r="E3082" s="15" t="s">
        <v>178</v>
      </c>
      <c r="F3082" s="15" t="s">
        <v>28</v>
      </c>
      <c r="G3082" s="70">
        <f>G3083</f>
        <v>0</v>
      </c>
      <c r="H3082" s="70">
        <f>H3083</f>
        <v>0</v>
      </c>
      <c r="I3082" s="70">
        <f>I3083</f>
        <v>0</v>
      </c>
      <c r="J3082" s="158"/>
      <c r="K3082" s="69"/>
      <c r="L3082" s="69"/>
      <c r="M3082" s="69"/>
      <c r="N3082" s="69"/>
      <c r="O3082" s="69"/>
      <c r="P3082" s="69"/>
      <c r="Q3082" s="69"/>
      <c r="R3082" s="69"/>
    </row>
    <row r="3083" spans="1:18" ht="19.5" hidden="1" customHeight="1" x14ac:dyDescent="0.2">
      <c r="A3083" s="16" t="s">
        <v>29</v>
      </c>
      <c r="B3083" s="14">
        <v>757</v>
      </c>
      <c r="C3083" s="15" t="s">
        <v>68</v>
      </c>
      <c r="D3083" s="15" t="s">
        <v>16</v>
      </c>
      <c r="E3083" s="15" t="s">
        <v>178</v>
      </c>
      <c r="F3083" s="15" t="s">
        <v>30</v>
      </c>
      <c r="G3083" s="70"/>
      <c r="H3083" s="70"/>
      <c r="I3083" s="70"/>
      <c r="J3083" s="158"/>
      <c r="K3083" s="69"/>
      <c r="L3083" s="69"/>
      <c r="M3083" s="69"/>
      <c r="N3083" s="69"/>
      <c r="O3083" s="69"/>
      <c r="P3083" s="69"/>
      <c r="Q3083" s="69"/>
      <c r="R3083" s="69"/>
    </row>
    <row r="3084" spans="1:18" s="32" customFormat="1" ht="25.5" hidden="1" customHeight="1" x14ac:dyDescent="0.2">
      <c r="A3084" s="16" t="s">
        <v>27</v>
      </c>
      <c r="B3084" s="14">
        <v>757</v>
      </c>
      <c r="C3084" s="15" t="s">
        <v>68</v>
      </c>
      <c r="D3084" s="15" t="s">
        <v>16</v>
      </c>
      <c r="E3084" s="15" t="s">
        <v>479</v>
      </c>
      <c r="F3084" s="15" t="s">
        <v>28</v>
      </c>
      <c r="G3084" s="70">
        <f>G3085</f>
        <v>0</v>
      </c>
      <c r="H3084" s="70">
        <v>0</v>
      </c>
      <c r="I3084" s="70">
        <v>0</v>
      </c>
      <c r="J3084" s="158"/>
      <c r="K3084" s="307"/>
      <c r="L3084" s="307"/>
      <c r="M3084" s="307"/>
      <c r="N3084" s="307"/>
      <c r="O3084" s="307"/>
      <c r="P3084" s="307"/>
      <c r="Q3084" s="307"/>
      <c r="R3084" s="307"/>
    </row>
    <row r="3085" spans="1:18" s="32" customFormat="1" ht="17.25" hidden="1" customHeight="1" x14ac:dyDescent="0.2">
      <c r="A3085" s="16" t="s">
        <v>29</v>
      </c>
      <c r="B3085" s="14">
        <v>757</v>
      </c>
      <c r="C3085" s="15" t="s">
        <v>68</v>
      </c>
      <c r="D3085" s="15" t="s">
        <v>16</v>
      </c>
      <c r="E3085" s="15" t="s">
        <v>479</v>
      </c>
      <c r="F3085" s="15" t="s">
        <v>30</v>
      </c>
      <c r="G3085" s="70"/>
      <c r="H3085" s="70">
        <v>0</v>
      </c>
      <c r="I3085" s="70">
        <v>0</v>
      </c>
      <c r="J3085" s="158"/>
      <c r="K3085" s="307"/>
      <c r="L3085" s="307"/>
      <c r="M3085" s="307"/>
      <c r="N3085" s="307"/>
      <c r="O3085" s="307"/>
      <c r="P3085" s="307"/>
      <c r="Q3085" s="307"/>
      <c r="R3085" s="307"/>
    </row>
    <row r="3086" spans="1:18" s="32" customFormat="1" ht="65.25" hidden="1" customHeight="1" x14ac:dyDescent="0.2">
      <c r="A3086" s="16" t="s">
        <v>540</v>
      </c>
      <c r="B3086" s="14">
        <v>757</v>
      </c>
      <c r="C3086" s="15" t="s">
        <v>68</v>
      </c>
      <c r="D3086" s="15" t="s">
        <v>16</v>
      </c>
      <c r="E3086" s="15" t="s">
        <v>539</v>
      </c>
      <c r="F3086" s="15"/>
      <c r="G3086" s="70">
        <f>G3087</f>
        <v>0</v>
      </c>
      <c r="H3086" s="70">
        <f t="shared" ref="H3086:I3086" si="833">H3087</f>
        <v>0</v>
      </c>
      <c r="I3086" s="70">
        <f t="shared" si="833"/>
        <v>0</v>
      </c>
      <c r="J3086" s="158"/>
      <c r="K3086" s="307"/>
      <c r="L3086" s="307"/>
      <c r="M3086" s="307"/>
      <c r="N3086" s="307"/>
      <c r="O3086" s="307"/>
      <c r="P3086" s="307"/>
      <c r="Q3086" s="307"/>
      <c r="R3086" s="307"/>
    </row>
    <row r="3087" spans="1:18" s="32" customFormat="1" ht="25.5" hidden="1" customHeight="1" x14ac:dyDescent="0.2">
      <c r="A3087" s="16" t="s">
        <v>27</v>
      </c>
      <c r="B3087" s="14">
        <v>757</v>
      </c>
      <c r="C3087" s="15" t="s">
        <v>68</v>
      </c>
      <c r="D3087" s="15" t="s">
        <v>16</v>
      </c>
      <c r="E3087" s="15" t="s">
        <v>539</v>
      </c>
      <c r="F3087" s="15" t="s">
        <v>28</v>
      </c>
      <c r="G3087" s="70">
        <f>G3088</f>
        <v>0</v>
      </c>
      <c r="H3087" s="70">
        <v>0</v>
      </c>
      <c r="I3087" s="70">
        <v>0</v>
      </c>
      <c r="J3087" s="158"/>
      <c r="K3087" s="307"/>
      <c r="L3087" s="307"/>
      <c r="M3087" s="307"/>
      <c r="N3087" s="307"/>
      <c r="O3087" s="307"/>
      <c r="P3087" s="307"/>
      <c r="Q3087" s="307"/>
      <c r="R3087" s="307"/>
    </row>
    <row r="3088" spans="1:18" s="32" customFormat="1" ht="17.25" hidden="1" customHeight="1" x14ac:dyDescent="0.2">
      <c r="A3088" s="16" t="s">
        <v>29</v>
      </c>
      <c r="B3088" s="14">
        <v>757</v>
      </c>
      <c r="C3088" s="15" t="s">
        <v>68</v>
      </c>
      <c r="D3088" s="15" t="s">
        <v>16</v>
      </c>
      <c r="E3088" s="15" t="s">
        <v>539</v>
      </c>
      <c r="F3088" s="15" t="s">
        <v>30</v>
      </c>
      <c r="G3088" s="70"/>
      <c r="H3088" s="70">
        <v>0</v>
      </c>
      <c r="I3088" s="70">
        <v>0</v>
      </c>
      <c r="J3088" s="158"/>
      <c r="K3088" s="307"/>
      <c r="L3088" s="307"/>
      <c r="M3088" s="307"/>
      <c r="N3088" s="307"/>
      <c r="O3088" s="307"/>
      <c r="P3088" s="307"/>
      <c r="Q3088" s="307"/>
      <c r="R3088" s="307"/>
    </row>
    <row r="3089" spans="1:18" s="18" customFormat="1" ht="25.5" hidden="1" x14ac:dyDescent="0.2">
      <c r="A3089" s="16" t="s">
        <v>416</v>
      </c>
      <c r="B3089" s="14">
        <v>757</v>
      </c>
      <c r="C3089" s="15" t="s">
        <v>68</v>
      </c>
      <c r="D3089" s="15" t="s">
        <v>16</v>
      </c>
      <c r="E3089" s="15" t="s">
        <v>243</v>
      </c>
      <c r="F3089" s="15"/>
      <c r="G3089" s="70">
        <f>G3090</f>
        <v>0</v>
      </c>
      <c r="H3089" s="70">
        <f t="shared" ref="H3089:I3091" si="834">H3090</f>
        <v>0</v>
      </c>
      <c r="I3089" s="70">
        <f t="shared" si="834"/>
        <v>0</v>
      </c>
      <c r="J3089" s="158"/>
      <c r="K3089" s="165"/>
      <c r="L3089" s="165"/>
      <c r="M3089" s="165"/>
      <c r="N3089" s="165"/>
      <c r="O3089" s="165"/>
      <c r="P3089" s="165"/>
      <c r="Q3089" s="165"/>
      <c r="R3089" s="165"/>
    </row>
    <row r="3090" spans="1:18" s="18" customFormat="1" ht="25.5" hidden="1" x14ac:dyDescent="0.2">
      <c r="A3090" s="16" t="s">
        <v>415</v>
      </c>
      <c r="B3090" s="14">
        <v>757</v>
      </c>
      <c r="C3090" s="15" t="s">
        <v>68</v>
      </c>
      <c r="D3090" s="15" t="s">
        <v>16</v>
      </c>
      <c r="E3090" s="15" t="s">
        <v>395</v>
      </c>
      <c r="F3090" s="15"/>
      <c r="G3090" s="70">
        <f>G3091</f>
        <v>0</v>
      </c>
      <c r="H3090" s="70">
        <f t="shared" si="834"/>
        <v>0</v>
      </c>
      <c r="I3090" s="70">
        <f t="shared" si="834"/>
        <v>0</v>
      </c>
      <c r="J3090" s="158"/>
      <c r="K3090" s="165"/>
      <c r="L3090" s="165"/>
      <c r="M3090" s="165"/>
      <c r="N3090" s="165"/>
      <c r="O3090" s="165"/>
      <c r="P3090" s="165"/>
      <c r="Q3090" s="165"/>
      <c r="R3090" s="165"/>
    </row>
    <row r="3091" spans="1:18" s="18" customFormat="1" ht="25.5" hidden="1" x14ac:dyDescent="0.2">
      <c r="A3091" s="16" t="s">
        <v>91</v>
      </c>
      <c r="B3091" s="14">
        <v>757</v>
      </c>
      <c r="C3091" s="15" t="s">
        <v>68</v>
      </c>
      <c r="D3091" s="15" t="s">
        <v>16</v>
      </c>
      <c r="E3091" s="15" t="s">
        <v>395</v>
      </c>
      <c r="F3091" s="15" t="s">
        <v>316</v>
      </c>
      <c r="G3091" s="70">
        <f>G3092</f>
        <v>0</v>
      </c>
      <c r="H3091" s="70">
        <f t="shared" si="834"/>
        <v>0</v>
      </c>
      <c r="I3091" s="70">
        <f t="shared" si="834"/>
        <v>0</v>
      </c>
      <c r="J3091" s="158"/>
      <c r="K3091" s="165"/>
      <c r="L3091" s="165"/>
      <c r="M3091" s="165"/>
      <c r="N3091" s="165"/>
      <c r="O3091" s="165"/>
      <c r="P3091" s="165"/>
      <c r="Q3091" s="165"/>
      <c r="R3091" s="165"/>
    </row>
    <row r="3092" spans="1:18" s="18" customFormat="1" ht="89.25" hidden="1" x14ac:dyDescent="0.2">
      <c r="A3092" s="50" t="s">
        <v>377</v>
      </c>
      <c r="B3092" s="14">
        <v>757</v>
      </c>
      <c r="C3092" s="15" t="s">
        <v>68</v>
      </c>
      <c r="D3092" s="15" t="s">
        <v>16</v>
      </c>
      <c r="E3092" s="15" t="s">
        <v>395</v>
      </c>
      <c r="F3092" s="15" t="s">
        <v>376</v>
      </c>
      <c r="G3092" s="70">
        <f>50000-50000</f>
        <v>0</v>
      </c>
      <c r="H3092" s="70"/>
      <c r="I3092" s="70"/>
      <c r="J3092" s="158"/>
      <c r="K3092" s="165"/>
      <c r="L3092" s="165"/>
      <c r="M3092" s="165"/>
      <c r="N3092" s="165"/>
      <c r="O3092" s="165"/>
      <c r="P3092" s="165"/>
      <c r="Q3092" s="165"/>
      <c r="R3092" s="165"/>
    </row>
    <row r="3093" spans="1:18" s="33" customFormat="1" ht="15" customHeight="1" x14ac:dyDescent="0.2">
      <c r="A3093" s="16" t="s">
        <v>67</v>
      </c>
      <c r="B3093" s="14">
        <v>793</v>
      </c>
      <c r="C3093" s="15" t="s">
        <v>68</v>
      </c>
      <c r="D3093" s="15" t="s">
        <v>25</v>
      </c>
      <c r="E3093" s="39"/>
      <c r="F3093" s="39"/>
      <c r="G3093" s="29">
        <f>G3110+G3125</f>
        <v>2050000</v>
      </c>
      <c r="H3093" s="29">
        <f>H3094+H2034</f>
        <v>0</v>
      </c>
      <c r="I3093" s="29">
        <f>I3094+I2034</f>
        <v>0</v>
      </c>
      <c r="J3093" s="305"/>
      <c r="K3093" s="301"/>
      <c r="L3093" s="301"/>
      <c r="M3093" s="301"/>
      <c r="N3093" s="301"/>
      <c r="O3093" s="301"/>
      <c r="P3093" s="301"/>
      <c r="Q3093" s="301"/>
      <c r="R3093" s="301"/>
    </row>
    <row r="3094" spans="1:18" s="28" customFormat="1" ht="59.25" hidden="1" customHeight="1" x14ac:dyDescent="0.2">
      <c r="A3094" s="125" t="s">
        <v>1020</v>
      </c>
      <c r="B3094" s="14">
        <v>793</v>
      </c>
      <c r="C3094" s="15" t="s">
        <v>68</v>
      </c>
      <c r="D3094" s="15" t="s">
        <v>25</v>
      </c>
      <c r="E3094" s="15" t="s">
        <v>228</v>
      </c>
      <c r="F3094" s="15"/>
      <c r="G3094" s="70">
        <f>G3095+G3098+G3101+G3104+G3107</f>
        <v>0</v>
      </c>
      <c r="H3094" s="70">
        <f>H3095+H3098+H3101</f>
        <v>0</v>
      </c>
      <c r="I3094" s="70">
        <f>I3095+I3098+I3101</f>
        <v>0</v>
      </c>
      <c r="J3094" s="158"/>
      <c r="K3094" s="287"/>
      <c r="L3094" s="287"/>
      <c r="M3094" s="287"/>
      <c r="N3094" s="303"/>
      <c r="O3094" s="287"/>
      <c r="P3094" s="287"/>
      <c r="Q3094" s="287"/>
      <c r="R3094" s="287"/>
    </row>
    <row r="3095" spans="1:18" s="28" customFormat="1" ht="45" hidden="1" customHeight="1" x14ac:dyDescent="0.2">
      <c r="A3095" s="37" t="s">
        <v>1207</v>
      </c>
      <c r="B3095" s="14">
        <v>793</v>
      </c>
      <c r="C3095" s="15" t="s">
        <v>68</v>
      </c>
      <c r="D3095" s="15" t="s">
        <v>25</v>
      </c>
      <c r="E3095" s="15" t="s">
        <v>1205</v>
      </c>
      <c r="F3095" s="15"/>
      <c r="G3095" s="70">
        <f>G3096</f>
        <v>0</v>
      </c>
      <c r="H3095" s="70">
        <f t="shared" ref="H3095:I3095" si="835">H3096</f>
        <v>0</v>
      </c>
      <c r="I3095" s="70">
        <f t="shared" si="835"/>
        <v>0</v>
      </c>
      <c r="J3095" s="158"/>
      <c r="K3095" s="287"/>
      <c r="L3095" s="287"/>
      <c r="M3095" s="287"/>
      <c r="N3095" s="287"/>
      <c r="O3095" s="287"/>
      <c r="P3095" s="287"/>
      <c r="Q3095" s="287"/>
      <c r="R3095" s="287"/>
    </row>
    <row r="3096" spans="1:18" s="32" customFormat="1" ht="28.5" hidden="1" customHeight="1" x14ac:dyDescent="0.2">
      <c r="A3096" s="16" t="s">
        <v>33</v>
      </c>
      <c r="B3096" s="14">
        <v>793</v>
      </c>
      <c r="C3096" s="15" t="s">
        <v>68</v>
      </c>
      <c r="D3096" s="15" t="s">
        <v>25</v>
      </c>
      <c r="E3096" s="15" t="s">
        <v>1205</v>
      </c>
      <c r="F3096" s="15" t="s">
        <v>34</v>
      </c>
      <c r="G3096" s="70">
        <f>G3097</f>
        <v>0</v>
      </c>
      <c r="H3096" s="70">
        <f>H3097</f>
        <v>0</v>
      </c>
      <c r="I3096" s="70">
        <f>I3097</f>
        <v>0</v>
      </c>
      <c r="J3096" s="158"/>
      <c r="K3096" s="307"/>
      <c r="L3096" s="307"/>
      <c r="M3096" s="307"/>
      <c r="N3096" s="307"/>
      <c r="O3096" s="307"/>
      <c r="P3096" s="307"/>
      <c r="Q3096" s="307"/>
      <c r="R3096" s="307"/>
    </row>
    <row r="3097" spans="1:18" s="32" customFormat="1" ht="25.5" hidden="1" x14ac:dyDescent="0.2">
      <c r="A3097" s="16" t="s">
        <v>35</v>
      </c>
      <c r="B3097" s="14">
        <v>793</v>
      </c>
      <c r="C3097" s="15" t="s">
        <v>68</v>
      </c>
      <c r="D3097" s="15" t="s">
        <v>25</v>
      </c>
      <c r="E3097" s="15" t="s">
        <v>1205</v>
      </c>
      <c r="F3097" s="15" t="s">
        <v>36</v>
      </c>
      <c r="G3097" s="70"/>
      <c r="H3097" s="70"/>
      <c r="I3097" s="70"/>
      <c r="J3097" s="158"/>
      <c r="K3097" s="309"/>
      <c r="L3097" s="307"/>
      <c r="M3097" s="307"/>
      <c r="N3097" s="307"/>
      <c r="O3097" s="307"/>
      <c r="P3097" s="307"/>
      <c r="Q3097" s="307"/>
      <c r="R3097" s="307"/>
    </row>
    <row r="3098" spans="1:18" s="28" customFormat="1" ht="45" hidden="1" customHeight="1" x14ac:dyDescent="0.2">
      <c r="A3098" s="37" t="s">
        <v>1206</v>
      </c>
      <c r="B3098" s="14">
        <v>793</v>
      </c>
      <c r="C3098" s="15" t="s">
        <v>68</v>
      </c>
      <c r="D3098" s="15" t="s">
        <v>25</v>
      </c>
      <c r="E3098" s="15" t="s">
        <v>1208</v>
      </c>
      <c r="F3098" s="15"/>
      <c r="G3098" s="70">
        <f>G3099</f>
        <v>0</v>
      </c>
      <c r="H3098" s="70">
        <f t="shared" ref="H3098:I3098" si="836">H3099</f>
        <v>0</v>
      </c>
      <c r="I3098" s="70">
        <f t="shared" si="836"/>
        <v>0</v>
      </c>
      <c r="J3098" s="158"/>
      <c r="K3098" s="287"/>
      <c r="L3098" s="287"/>
      <c r="M3098" s="287"/>
      <c r="N3098" s="287"/>
      <c r="O3098" s="287"/>
      <c r="P3098" s="287"/>
      <c r="Q3098" s="287"/>
      <c r="R3098" s="287"/>
    </row>
    <row r="3099" spans="1:18" s="32" customFormat="1" ht="28.5" hidden="1" customHeight="1" x14ac:dyDescent="0.2">
      <c r="A3099" s="16" t="s">
        <v>33</v>
      </c>
      <c r="B3099" s="14">
        <v>793</v>
      </c>
      <c r="C3099" s="15" t="s">
        <v>68</v>
      </c>
      <c r="D3099" s="15" t="s">
        <v>25</v>
      </c>
      <c r="E3099" s="15" t="s">
        <v>1208</v>
      </c>
      <c r="F3099" s="15" t="s">
        <v>34</v>
      </c>
      <c r="G3099" s="70">
        <f>G3100</f>
        <v>0</v>
      </c>
      <c r="H3099" s="70">
        <f>H3100</f>
        <v>0</v>
      </c>
      <c r="I3099" s="70">
        <f>I3100</f>
        <v>0</v>
      </c>
      <c r="J3099" s="158"/>
      <c r="K3099" s="307"/>
      <c r="L3099" s="307"/>
      <c r="M3099" s="307"/>
      <c r="N3099" s="307"/>
      <c r="O3099" s="307"/>
      <c r="P3099" s="307"/>
      <c r="Q3099" s="307"/>
      <c r="R3099" s="307"/>
    </row>
    <row r="3100" spans="1:18" s="32" customFormat="1" ht="25.5" hidden="1" x14ac:dyDescent="0.2">
      <c r="A3100" s="16" t="s">
        <v>35</v>
      </c>
      <c r="B3100" s="14">
        <v>793</v>
      </c>
      <c r="C3100" s="15" t="s">
        <v>68</v>
      </c>
      <c r="D3100" s="15" t="s">
        <v>25</v>
      </c>
      <c r="E3100" s="15" t="s">
        <v>1208</v>
      </c>
      <c r="F3100" s="15" t="s">
        <v>36</v>
      </c>
      <c r="G3100" s="70"/>
      <c r="H3100" s="70"/>
      <c r="I3100" s="70"/>
      <c r="J3100" s="158"/>
      <c r="K3100" s="309"/>
      <c r="L3100" s="307"/>
      <c r="M3100" s="307"/>
      <c r="N3100" s="307"/>
      <c r="O3100" s="307"/>
      <c r="P3100" s="307"/>
      <c r="Q3100" s="307"/>
      <c r="R3100" s="307"/>
    </row>
    <row r="3101" spans="1:18" s="28" customFormat="1" ht="51" hidden="1" customHeight="1" x14ac:dyDescent="0.2">
      <c r="A3101" s="37"/>
      <c r="B3101" s="14"/>
      <c r="C3101" s="15"/>
      <c r="D3101" s="15"/>
      <c r="E3101" s="15"/>
      <c r="F3101" s="15"/>
      <c r="G3101" s="70"/>
      <c r="H3101" s="70"/>
      <c r="I3101" s="70"/>
      <c r="J3101" s="158"/>
      <c r="K3101" s="287"/>
      <c r="L3101" s="287"/>
      <c r="M3101" s="287"/>
      <c r="N3101" s="287"/>
      <c r="O3101" s="287"/>
      <c r="P3101" s="287"/>
      <c r="Q3101" s="287"/>
      <c r="R3101" s="287"/>
    </row>
    <row r="3102" spans="1:18" s="32" customFormat="1" ht="28.5" hidden="1" customHeight="1" x14ac:dyDescent="0.2">
      <c r="A3102" s="16"/>
      <c r="B3102" s="14"/>
      <c r="C3102" s="15"/>
      <c r="D3102" s="15"/>
      <c r="E3102" s="15"/>
      <c r="F3102" s="15"/>
      <c r="G3102" s="70"/>
      <c r="H3102" s="70"/>
      <c r="I3102" s="70"/>
      <c r="J3102" s="158"/>
      <c r="K3102" s="307"/>
      <c r="L3102" s="307"/>
      <c r="M3102" s="307"/>
      <c r="N3102" s="307"/>
      <c r="O3102" s="307"/>
      <c r="P3102" s="307"/>
      <c r="Q3102" s="307"/>
      <c r="R3102" s="307"/>
    </row>
    <row r="3103" spans="1:18" s="32" customFormat="1" hidden="1" x14ac:dyDescent="0.2">
      <c r="A3103" s="16"/>
      <c r="B3103" s="14"/>
      <c r="C3103" s="15"/>
      <c r="D3103" s="15"/>
      <c r="E3103" s="15"/>
      <c r="F3103" s="15"/>
      <c r="G3103" s="70"/>
      <c r="H3103" s="70"/>
      <c r="I3103" s="70"/>
      <c r="J3103" s="158"/>
      <c r="K3103" s="309"/>
      <c r="L3103" s="307"/>
      <c r="M3103" s="307"/>
      <c r="N3103" s="307"/>
      <c r="O3103" s="307"/>
      <c r="P3103" s="307"/>
      <c r="Q3103" s="307"/>
      <c r="R3103" s="307"/>
    </row>
    <row r="3104" spans="1:18" s="28" customFormat="1" ht="45" hidden="1" customHeight="1" x14ac:dyDescent="0.2">
      <c r="A3104" s="37" t="s">
        <v>1211</v>
      </c>
      <c r="B3104" s="14">
        <v>793</v>
      </c>
      <c r="C3104" s="15" t="s">
        <v>68</v>
      </c>
      <c r="D3104" s="15" t="s">
        <v>25</v>
      </c>
      <c r="E3104" s="15" t="s">
        <v>1209</v>
      </c>
      <c r="F3104" s="15"/>
      <c r="G3104" s="70">
        <f>G3105</f>
        <v>0</v>
      </c>
      <c r="H3104" s="70">
        <f t="shared" ref="H3104:I3104" si="837">H3105</f>
        <v>0</v>
      </c>
      <c r="I3104" s="70">
        <f t="shared" si="837"/>
        <v>0</v>
      </c>
      <c r="J3104" s="158"/>
      <c r="K3104" s="287"/>
      <c r="L3104" s="287"/>
      <c r="M3104" s="287"/>
      <c r="N3104" s="287"/>
      <c r="O3104" s="287"/>
      <c r="P3104" s="287"/>
      <c r="Q3104" s="287"/>
      <c r="R3104" s="287"/>
    </row>
    <row r="3105" spans="1:18" s="32" customFormat="1" ht="28.5" hidden="1" customHeight="1" x14ac:dyDescent="0.2">
      <c r="A3105" s="16" t="s">
        <v>33</v>
      </c>
      <c r="B3105" s="14">
        <v>793</v>
      </c>
      <c r="C3105" s="15" t="s">
        <v>68</v>
      </c>
      <c r="D3105" s="15" t="s">
        <v>25</v>
      </c>
      <c r="E3105" s="15" t="s">
        <v>1209</v>
      </c>
      <c r="F3105" s="15" t="s">
        <v>34</v>
      </c>
      <c r="G3105" s="70">
        <f>G3106</f>
        <v>0</v>
      </c>
      <c r="H3105" s="70">
        <f>H3106</f>
        <v>0</v>
      </c>
      <c r="I3105" s="70">
        <f>I3106</f>
        <v>0</v>
      </c>
      <c r="J3105" s="158"/>
      <c r="K3105" s="307"/>
      <c r="L3105" s="307"/>
      <c r="M3105" s="307"/>
      <c r="N3105" s="307"/>
      <c r="O3105" s="307"/>
      <c r="P3105" s="307"/>
      <c r="Q3105" s="307"/>
      <c r="R3105" s="307"/>
    </row>
    <row r="3106" spans="1:18" s="32" customFormat="1" ht="25.5" hidden="1" x14ac:dyDescent="0.2">
      <c r="A3106" s="16" t="s">
        <v>35</v>
      </c>
      <c r="B3106" s="14">
        <v>793</v>
      </c>
      <c r="C3106" s="15" t="s">
        <v>68</v>
      </c>
      <c r="D3106" s="15" t="s">
        <v>25</v>
      </c>
      <c r="E3106" s="15" t="s">
        <v>1209</v>
      </c>
      <c r="F3106" s="15" t="s">
        <v>36</v>
      </c>
      <c r="G3106" s="70"/>
      <c r="H3106" s="70"/>
      <c r="I3106" s="70"/>
      <c r="J3106" s="158"/>
      <c r="K3106" s="309"/>
      <c r="L3106" s="307"/>
      <c r="M3106" s="307"/>
      <c r="N3106" s="307"/>
      <c r="O3106" s="307"/>
      <c r="P3106" s="307"/>
      <c r="Q3106" s="307"/>
      <c r="R3106" s="307"/>
    </row>
    <row r="3107" spans="1:18" s="28" customFormat="1" ht="57" hidden="1" customHeight="1" x14ac:dyDescent="0.2">
      <c r="A3107" s="37" t="s">
        <v>1212</v>
      </c>
      <c r="B3107" s="14">
        <v>793</v>
      </c>
      <c r="C3107" s="15" t="s">
        <v>68</v>
      </c>
      <c r="D3107" s="15" t="s">
        <v>25</v>
      </c>
      <c r="E3107" s="15" t="s">
        <v>1210</v>
      </c>
      <c r="F3107" s="15"/>
      <c r="G3107" s="70">
        <f>G3108</f>
        <v>0</v>
      </c>
      <c r="H3107" s="70">
        <f t="shared" ref="H3107:I3107" si="838">H3108</f>
        <v>0</v>
      </c>
      <c r="I3107" s="70">
        <f t="shared" si="838"/>
        <v>0</v>
      </c>
      <c r="J3107" s="158"/>
      <c r="K3107" s="287"/>
      <c r="L3107" s="287"/>
      <c r="M3107" s="287"/>
      <c r="N3107" s="287"/>
      <c r="O3107" s="287"/>
      <c r="P3107" s="287"/>
      <c r="Q3107" s="287"/>
      <c r="R3107" s="287"/>
    </row>
    <row r="3108" spans="1:18" s="32" customFormat="1" ht="28.5" hidden="1" customHeight="1" x14ac:dyDescent="0.2">
      <c r="A3108" s="16" t="s">
        <v>33</v>
      </c>
      <c r="B3108" s="14">
        <v>793</v>
      </c>
      <c r="C3108" s="15" t="s">
        <v>68</v>
      </c>
      <c r="D3108" s="15" t="s">
        <v>25</v>
      </c>
      <c r="E3108" s="15" t="s">
        <v>1210</v>
      </c>
      <c r="F3108" s="15" t="s">
        <v>34</v>
      </c>
      <c r="G3108" s="70">
        <f>G3109</f>
        <v>0</v>
      </c>
      <c r="H3108" s="70">
        <f>H3109</f>
        <v>0</v>
      </c>
      <c r="I3108" s="70">
        <f>I3109</f>
        <v>0</v>
      </c>
      <c r="J3108" s="158"/>
      <c r="K3108" s="307"/>
      <c r="L3108" s="307"/>
      <c r="M3108" s="307"/>
      <c r="N3108" s="307"/>
      <c r="O3108" s="307"/>
      <c r="P3108" s="307"/>
      <c r="Q3108" s="307"/>
      <c r="R3108" s="307"/>
    </row>
    <row r="3109" spans="1:18" s="32" customFormat="1" ht="25.5" hidden="1" x14ac:dyDescent="0.2">
      <c r="A3109" s="16" t="s">
        <v>35</v>
      </c>
      <c r="B3109" s="14">
        <v>793</v>
      </c>
      <c r="C3109" s="15" t="s">
        <v>68</v>
      </c>
      <c r="D3109" s="15" t="s">
        <v>25</v>
      </c>
      <c r="E3109" s="15" t="s">
        <v>1210</v>
      </c>
      <c r="F3109" s="15" t="s">
        <v>36</v>
      </c>
      <c r="G3109" s="70"/>
      <c r="H3109" s="70"/>
      <c r="I3109" s="70"/>
      <c r="J3109" s="158"/>
      <c r="K3109" s="309"/>
      <c r="L3109" s="307"/>
      <c r="M3109" s="307"/>
      <c r="N3109" s="307"/>
      <c r="O3109" s="307"/>
      <c r="P3109" s="307"/>
      <c r="Q3109" s="307"/>
      <c r="R3109" s="307"/>
    </row>
    <row r="3110" spans="1:18" s="205" customFormat="1" ht="43.15" customHeight="1" x14ac:dyDescent="0.2">
      <c r="A3110" s="16" t="s">
        <v>1031</v>
      </c>
      <c r="B3110" s="82" t="s">
        <v>746</v>
      </c>
      <c r="C3110" s="15" t="s">
        <v>68</v>
      </c>
      <c r="D3110" s="15" t="s">
        <v>25</v>
      </c>
      <c r="E3110" s="82" t="s">
        <v>177</v>
      </c>
      <c r="F3110" s="82"/>
      <c r="G3110" s="84">
        <f>G3114+G3111</f>
        <v>50000</v>
      </c>
      <c r="H3110" s="84">
        <f t="shared" ref="H3110:I3110" si="839">H3114</f>
        <v>0</v>
      </c>
      <c r="I3110" s="84">
        <f t="shared" si="839"/>
        <v>0</v>
      </c>
      <c r="J3110" s="159"/>
      <c r="K3110" s="185"/>
      <c r="L3110" s="183"/>
      <c r="M3110" s="183"/>
      <c r="N3110" s="183"/>
      <c r="O3110" s="183"/>
      <c r="P3110" s="183"/>
      <c r="Q3110" s="183"/>
      <c r="R3110" s="183"/>
    </row>
    <row r="3111" spans="1:18" s="153" customFormat="1" ht="30.6" customHeight="1" x14ac:dyDescent="0.2">
      <c r="A3111" s="37" t="s">
        <v>1273</v>
      </c>
      <c r="B3111" s="82" t="s">
        <v>746</v>
      </c>
      <c r="C3111" s="15" t="s">
        <v>68</v>
      </c>
      <c r="D3111" s="15" t="s">
        <v>25</v>
      </c>
      <c r="E3111" s="82" t="s">
        <v>1272</v>
      </c>
      <c r="F3111" s="82"/>
      <c r="G3111" s="84">
        <f>G3112</f>
        <v>50000</v>
      </c>
      <c r="H3111" s="84">
        <f t="shared" ref="H3111:I3111" si="840">H3112</f>
        <v>0</v>
      </c>
      <c r="I3111" s="84">
        <f t="shared" si="840"/>
        <v>0</v>
      </c>
      <c r="J3111" s="159"/>
      <c r="K3111" s="184"/>
      <c r="L3111" s="184"/>
      <c r="M3111" s="184"/>
      <c r="N3111" s="184"/>
      <c r="O3111" s="184"/>
      <c r="P3111" s="184"/>
      <c r="Q3111" s="184"/>
      <c r="R3111" s="184"/>
    </row>
    <row r="3112" spans="1:18" s="205" customFormat="1" ht="30.6" customHeight="1" x14ac:dyDescent="0.2">
      <c r="A3112" s="16" t="s">
        <v>33</v>
      </c>
      <c r="B3112" s="82" t="s">
        <v>746</v>
      </c>
      <c r="C3112" s="15" t="s">
        <v>68</v>
      </c>
      <c r="D3112" s="15" t="s">
        <v>25</v>
      </c>
      <c r="E3112" s="82" t="s">
        <v>1272</v>
      </c>
      <c r="F3112" s="82" t="s">
        <v>34</v>
      </c>
      <c r="G3112" s="84">
        <f>G3113</f>
        <v>50000</v>
      </c>
      <c r="H3112" s="84">
        <f>H3113</f>
        <v>0</v>
      </c>
      <c r="I3112" s="84">
        <f>I3113</f>
        <v>0</v>
      </c>
      <c r="J3112" s="159"/>
      <c r="K3112" s="183"/>
      <c r="L3112" s="183"/>
      <c r="M3112" s="183"/>
      <c r="N3112" s="183"/>
      <c r="O3112" s="183"/>
      <c r="P3112" s="183"/>
      <c r="Q3112" s="183"/>
      <c r="R3112" s="183"/>
    </row>
    <row r="3113" spans="1:18" s="205" customFormat="1" ht="25.5" x14ac:dyDescent="0.2">
      <c r="A3113" s="16" t="s">
        <v>35</v>
      </c>
      <c r="B3113" s="82" t="s">
        <v>746</v>
      </c>
      <c r="C3113" s="15" t="s">
        <v>68</v>
      </c>
      <c r="D3113" s="15" t="s">
        <v>25</v>
      </c>
      <c r="E3113" s="82" t="s">
        <v>1272</v>
      </c>
      <c r="F3113" s="82" t="s">
        <v>36</v>
      </c>
      <c r="G3113" s="84">
        <v>50000</v>
      </c>
      <c r="H3113" s="84"/>
      <c r="I3113" s="84"/>
      <c r="J3113" s="159"/>
      <c r="K3113" s="185"/>
      <c r="L3113" s="183"/>
      <c r="M3113" s="183"/>
      <c r="N3113" s="183"/>
      <c r="O3113" s="183"/>
      <c r="P3113" s="183"/>
      <c r="Q3113" s="183"/>
      <c r="R3113" s="183"/>
    </row>
    <row r="3114" spans="1:18" s="153" customFormat="1" ht="43.5" hidden="1" customHeight="1" x14ac:dyDescent="0.2">
      <c r="A3114" s="37" t="s">
        <v>1239</v>
      </c>
      <c r="B3114" s="82" t="s">
        <v>746</v>
      </c>
      <c r="C3114" s="15" t="s">
        <v>68</v>
      </c>
      <c r="D3114" s="15" t="s">
        <v>25</v>
      </c>
      <c r="E3114" s="82" t="s">
        <v>1185</v>
      </c>
      <c r="F3114" s="82"/>
      <c r="G3114" s="84">
        <f>G3115</f>
        <v>0</v>
      </c>
      <c r="H3114" s="84">
        <f t="shared" ref="H3114:I3114" si="841">H3115</f>
        <v>0</v>
      </c>
      <c r="I3114" s="84">
        <f t="shared" si="841"/>
        <v>0</v>
      </c>
      <c r="J3114" s="159"/>
      <c r="K3114" s="184"/>
      <c r="L3114" s="184"/>
      <c r="M3114" s="184"/>
      <c r="N3114" s="184"/>
      <c r="O3114" s="184"/>
      <c r="P3114" s="184"/>
      <c r="Q3114" s="184"/>
      <c r="R3114" s="184"/>
    </row>
    <row r="3115" spans="1:18" s="205" customFormat="1" ht="28.5" hidden="1" customHeight="1" x14ac:dyDescent="0.2">
      <c r="A3115" s="16" t="s">
        <v>33</v>
      </c>
      <c r="B3115" s="82" t="s">
        <v>746</v>
      </c>
      <c r="C3115" s="15" t="s">
        <v>68</v>
      </c>
      <c r="D3115" s="15" t="s">
        <v>25</v>
      </c>
      <c r="E3115" s="82" t="s">
        <v>1185</v>
      </c>
      <c r="F3115" s="82" t="s">
        <v>34</v>
      </c>
      <c r="G3115" s="84">
        <f>G3116</f>
        <v>0</v>
      </c>
      <c r="H3115" s="84">
        <f>H3116</f>
        <v>0</v>
      </c>
      <c r="I3115" s="84">
        <f>I3116</f>
        <v>0</v>
      </c>
      <c r="J3115" s="159"/>
      <c r="K3115" s="183"/>
      <c r="L3115" s="183"/>
      <c r="M3115" s="183"/>
      <c r="N3115" s="183"/>
      <c r="O3115" s="183"/>
      <c r="P3115" s="183"/>
      <c r="Q3115" s="183"/>
      <c r="R3115" s="183"/>
    </row>
    <row r="3116" spans="1:18" s="205" customFormat="1" ht="25.5" hidden="1" x14ac:dyDescent="0.2">
      <c r="A3116" s="16" t="s">
        <v>35</v>
      </c>
      <c r="B3116" s="82" t="s">
        <v>746</v>
      </c>
      <c r="C3116" s="15" t="s">
        <v>68</v>
      </c>
      <c r="D3116" s="15" t="s">
        <v>25</v>
      </c>
      <c r="E3116" s="82" t="s">
        <v>1185</v>
      </c>
      <c r="F3116" s="82" t="s">
        <v>36</v>
      </c>
      <c r="G3116" s="84"/>
      <c r="H3116" s="84"/>
      <c r="I3116" s="84"/>
      <c r="J3116" s="159"/>
      <c r="K3116" s="185"/>
      <c r="L3116" s="183"/>
      <c r="M3116" s="183"/>
      <c r="N3116" s="183"/>
      <c r="O3116" s="183"/>
      <c r="P3116" s="183"/>
      <c r="Q3116" s="183"/>
      <c r="R3116" s="183"/>
    </row>
    <row r="3117" spans="1:18" ht="25.5" hidden="1" x14ac:dyDescent="0.2">
      <c r="A3117" s="54" t="s">
        <v>276</v>
      </c>
      <c r="B3117" s="19">
        <v>793</v>
      </c>
      <c r="C3117" s="7" t="s">
        <v>20</v>
      </c>
      <c r="D3117" s="7"/>
      <c r="E3117" s="7"/>
      <c r="F3117" s="7"/>
      <c r="G3117" s="38">
        <f t="shared" ref="G3117:G3122" si="842">G3118</f>
        <v>0</v>
      </c>
      <c r="H3117" s="38">
        <f t="shared" ref="H3117:I3122" si="843">H3118</f>
        <v>0</v>
      </c>
      <c r="I3117" s="38">
        <f t="shared" si="843"/>
        <v>0</v>
      </c>
      <c r="J3117" s="300"/>
      <c r="K3117" s="69"/>
      <c r="L3117" s="69"/>
      <c r="M3117" s="69"/>
      <c r="N3117" s="69"/>
      <c r="O3117" s="69"/>
      <c r="P3117" s="69"/>
      <c r="Q3117" s="69"/>
      <c r="R3117" s="69"/>
    </row>
    <row r="3118" spans="1:18" ht="28.5" hidden="1" customHeight="1" x14ac:dyDescent="0.2">
      <c r="A3118" s="13" t="s">
        <v>277</v>
      </c>
      <c r="B3118" s="14">
        <v>793</v>
      </c>
      <c r="C3118" s="15" t="s">
        <v>20</v>
      </c>
      <c r="D3118" s="15" t="s">
        <v>16</v>
      </c>
      <c r="E3118" s="36"/>
      <c r="F3118" s="36"/>
      <c r="G3118" s="70">
        <f t="shared" si="842"/>
        <v>0</v>
      </c>
      <c r="H3118" s="70">
        <f t="shared" si="843"/>
        <v>0</v>
      </c>
      <c r="I3118" s="70">
        <f t="shared" si="843"/>
        <v>0</v>
      </c>
      <c r="J3118" s="158"/>
      <c r="K3118" s="69"/>
      <c r="L3118" s="69"/>
      <c r="M3118" s="69"/>
      <c r="N3118" s="69"/>
      <c r="O3118" s="69"/>
      <c r="P3118" s="69"/>
      <c r="Q3118" s="69"/>
      <c r="R3118" s="69"/>
    </row>
    <row r="3119" spans="1:18" s="28" customFormat="1" ht="38.25" hidden="1" x14ac:dyDescent="0.2">
      <c r="A3119" s="16" t="s">
        <v>394</v>
      </c>
      <c r="B3119" s="14">
        <v>793</v>
      </c>
      <c r="C3119" s="15" t="s">
        <v>20</v>
      </c>
      <c r="D3119" s="15" t="s">
        <v>16</v>
      </c>
      <c r="E3119" s="15" t="s">
        <v>212</v>
      </c>
      <c r="F3119" s="39"/>
      <c r="G3119" s="70">
        <f t="shared" si="842"/>
        <v>0</v>
      </c>
      <c r="H3119" s="70">
        <f t="shared" si="843"/>
        <v>0</v>
      </c>
      <c r="I3119" s="70">
        <f t="shared" si="843"/>
        <v>0</v>
      </c>
      <c r="J3119" s="158"/>
      <c r="K3119" s="287"/>
      <c r="L3119" s="287"/>
      <c r="M3119" s="287"/>
      <c r="N3119" s="287"/>
      <c r="O3119" s="287"/>
      <c r="P3119" s="287"/>
      <c r="Q3119" s="287"/>
      <c r="R3119" s="287"/>
    </row>
    <row r="3120" spans="1:18" s="28" customFormat="1" ht="25.5" hidden="1" x14ac:dyDescent="0.2">
      <c r="A3120" s="16" t="s">
        <v>278</v>
      </c>
      <c r="B3120" s="14">
        <v>793</v>
      </c>
      <c r="C3120" s="15" t="s">
        <v>20</v>
      </c>
      <c r="D3120" s="15" t="s">
        <v>16</v>
      </c>
      <c r="E3120" s="15" t="s">
        <v>218</v>
      </c>
      <c r="F3120" s="39"/>
      <c r="G3120" s="70">
        <f t="shared" si="842"/>
        <v>0</v>
      </c>
      <c r="H3120" s="70">
        <f t="shared" si="843"/>
        <v>0</v>
      </c>
      <c r="I3120" s="70">
        <f t="shared" si="843"/>
        <v>0</v>
      </c>
      <c r="J3120" s="158"/>
      <c r="K3120" s="287"/>
      <c r="L3120" s="287"/>
      <c r="M3120" s="287"/>
      <c r="N3120" s="287"/>
      <c r="O3120" s="287"/>
      <c r="P3120" s="287"/>
      <c r="Q3120" s="287"/>
      <c r="R3120" s="287"/>
    </row>
    <row r="3121" spans="1:18" hidden="1" x14ac:dyDescent="0.2">
      <c r="A3121" s="16" t="s">
        <v>279</v>
      </c>
      <c r="B3121" s="14">
        <v>793</v>
      </c>
      <c r="C3121" s="15" t="s">
        <v>20</v>
      </c>
      <c r="D3121" s="15" t="s">
        <v>16</v>
      </c>
      <c r="E3121" s="15" t="s">
        <v>219</v>
      </c>
      <c r="F3121" s="15"/>
      <c r="G3121" s="70">
        <f t="shared" si="842"/>
        <v>0</v>
      </c>
      <c r="H3121" s="70">
        <f t="shared" si="843"/>
        <v>0</v>
      </c>
      <c r="I3121" s="70">
        <f t="shared" si="843"/>
        <v>0</v>
      </c>
      <c r="J3121" s="158"/>
      <c r="K3121" s="69"/>
      <c r="L3121" s="69"/>
      <c r="M3121" s="69"/>
      <c r="N3121" s="69"/>
      <c r="O3121" s="69"/>
      <c r="P3121" s="69"/>
      <c r="Q3121" s="69"/>
      <c r="R3121" s="69"/>
    </row>
    <row r="3122" spans="1:18" ht="25.5" hidden="1" x14ac:dyDescent="0.2">
      <c r="A3122" s="16" t="s">
        <v>280</v>
      </c>
      <c r="B3122" s="14">
        <v>793</v>
      </c>
      <c r="C3122" s="15" t="s">
        <v>20</v>
      </c>
      <c r="D3122" s="15" t="s">
        <v>16</v>
      </c>
      <c r="E3122" s="15" t="s">
        <v>219</v>
      </c>
      <c r="F3122" s="15" t="s">
        <v>281</v>
      </c>
      <c r="G3122" s="70">
        <f t="shared" si="842"/>
        <v>0</v>
      </c>
      <c r="H3122" s="70">
        <f t="shared" si="843"/>
        <v>0</v>
      </c>
      <c r="I3122" s="70">
        <f t="shared" si="843"/>
        <v>0</v>
      </c>
      <c r="J3122" s="158"/>
      <c r="K3122" s="69"/>
      <c r="L3122" s="69"/>
      <c r="M3122" s="69"/>
      <c r="N3122" s="69"/>
      <c r="O3122" s="69"/>
      <c r="P3122" s="69"/>
      <c r="Q3122" s="69"/>
      <c r="R3122" s="69"/>
    </row>
    <row r="3123" spans="1:18" hidden="1" x14ac:dyDescent="0.2">
      <c r="A3123" s="16" t="s">
        <v>282</v>
      </c>
      <c r="B3123" s="14">
        <v>793</v>
      </c>
      <c r="C3123" s="15" t="s">
        <v>20</v>
      </c>
      <c r="D3123" s="15" t="s">
        <v>16</v>
      </c>
      <c r="E3123" s="15" t="s">
        <v>219</v>
      </c>
      <c r="F3123" s="15" t="s">
        <v>283</v>
      </c>
      <c r="G3123" s="70"/>
      <c r="H3123" s="70"/>
      <c r="I3123" s="70"/>
      <c r="J3123" s="158"/>
      <c r="K3123" s="69"/>
      <c r="L3123" s="69"/>
      <c r="M3123" s="69"/>
      <c r="N3123" s="69"/>
      <c r="O3123" s="69"/>
      <c r="P3123" s="69"/>
      <c r="Q3123" s="69"/>
      <c r="R3123" s="69"/>
    </row>
    <row r="3124" spans="1:18" ht="25.5" x14ac:dyDescent="0.2">
      <c r="A3124" s="16" t="s">
        <v>995</v>
      </c>
      <c r="B3124" s="49">
        <v>793</v>
      </c>
      <c r="C3124" s="15" t="s">
        <v>68</v>
      </c>
      <c r="D3124" s="15" t="s">
        <v>25</v>
      </c>
      <c r="E3124" s="15" t="s">
        <v>598</v>
      </c>
      <c r="F3124" s="15"/>
      <c r="G3124" s="70">
        <f>G3125</f>
        <v>2000000</v>
      </c>
      <c r="H3124" s="70">
        <f t="shared" ref="H3124:I3124" si="844">H3125</f>
        <v>0</v>
      </c>
      <c r="I3124" s="70">
        <f t="shared" si="844"/>
        <v>0</v>
      </c>
      <c r="J3124" s="158"/>
      <c r="K3124" s="69"/>
      <c r="L3124" s="69"/>
      <c r="M3124" s="69"/>
      <c r="N3124" s="69"/>
      <c r="O3124" s="69"/>
      <c r="P3124" s="69"/>
      <c r="Q3124" s="69"/>
      <c r="R3124" s="69"/>
    </row>
    <row r="3125" spans="1:18" s="18" customFormat="1" ht="50.25" customHeight="1" x14ac:dyDescent="0.2">
      <c r="A3125" s="80" t="s">
        <v>1432</v>
      </c>
      <c r="B3125" s="49">
        <v>793</v>
      </c>
      <c r="C3125" s="15" t="s">
        <v>68</v>
      </c>
      <c r="D3125" s="15" t="s">
        <v>25</v>
      </c>
      <c r="E3125" s="15" t="s">
        <v>1480</v>
      </c>
      <c r="F3125" s="15"/>
      <c r="G3125" s="70">
        <f>G3126</f>
        <v>2000000</v>
      </c>
      <c r="H3125" s="70">
        <f t="shared" ref="H3125:I3125" si="845">H3126</f>
        <v>0</v>
      </c>
      <c r="I3125" s="70">
        <f t="shared" si="845"/>
        <v>0</v>
      </c>
      <c r="J3125" s="158"/>
      <c r="K3125" s="165"/>
      <c r="L3125" s="165"/>
      <c r="M3125" s="165"/>
      <c r="N3125" s="165"/>
      <c r="O3125" s="165"/>
      <c r="P3125" s="165"/>
      <c r="Q3125" s="165"/>
      <c r="R3125" s="165"/>
    </row>
    <row r="3126" spans="1:18" ht="30.75" customHeight="1" x14ac:dyDescent="0.2">
      <c r="A3126" s="80" t="s">
        <v>33</v>
      </c>
      <c r="B3126" s="49">
        <v>793</v>
      </c>
      <c r="C3126" s="15" t="s">
        <v>68</v>
      </c>
      <c r="D3126" s="15" t="s">
        <v>25</v>
      </c>
      <c r="E3126" s="15" t="s">
        <v>1480</v>
      </c>
      <c r="F3126" s="15" t="s">
        <v>34</v>
      </c>
      <c r="G3126" s="70">
        <f t="shared" ref="G3126:I3126" si="846">G3127</f>
        <v>2000000</v>
      </c>
      <c r="H3126" s="70">
        <f t="shared" si="846"/>
        <v>0</v>
      </c>
      <c r="I3126" s="70">
        <f t="shared" si="846"/>
        <v>0</v>
      </c>
      <c r="J3126" s="158"/>
      <c r="K3126" s="69"/>
      <c r="L3126" s="69"/>
      <c r="M3126" s="69"/>
      <c r="N3126" s="69"/>
      <c r="O3126" s="69"/>
      <c r="P3126" s="69"/>
      <c r="Q3126" s="69"/>
      <c r="R3126" s="69"/>
    </row>
    <row r="3127" spans="1:18" s="18" customFormat="1" ht="34.5" customHeight="1" x14ac:dyDescent="0.2">
      <c r="A3127" s="80" t="s">
        <v>35</v>
      </c>
      <c r="B3127" s="49">
        <v>793</v>
      </c>
      <c r="C3127" s="15" t="s">
        <v>68</v>
      </c>
      <c r="D3127" s="15" t="s">
        <v>25</v>
      </c>
      <c r="E3127" s="15" t="s">
        <v>1480</v>
      </c>
      <c r="F3127" s="15" t="s">
        <v>36</v>
      </c>
      <c r="G3127" s="84">
        <f>3500000-1500000</f>
        <v>2000000</v>
      </c>
      <c r="H3127" s="70">
        <v>0</v>
      </c>
      <c r="I3127" s="70">
        <v>0</v>
      </c>
      <c r="J3127" s="158"/>
      <c r="K3127" s="165"/>
      <c r="L3127" s="165"/>
      <c r="M3127" s="165"/>
      <c r="N3127" s="165"/>
      <c r="O3127" s="165"/>
      <c r="P3127" s="165"/>
      <c r="Q3127" s="165"/>
      <c r="R3127" s="165"/>
    </row>
    <row r="3128" spans="1:18" ht="25.5" x14ac:dyDescent="0.2">
      <c r="A3128" s="120" t="s">
        <v>276</v>
      </c>
      <c r="B3128" s="241">
        <v>793</v>
      </c>
      <c r="C3128" s="238" t="s">
        <v>20</v>
      </c>
      <c r="D3128" s="238"/>
      <c r="E3128" s="238"/>
      <c r="F3128" s="238"/>
      <c r="G3128" s="235">
        <f t="shared" ref="G3128:I3133" si="847">G3129</f>
        <v>6656000</v>
      </c>
      <c r="H3128" s="235">
        <f t="shared" si="847"/>
        <v>9856000</v>
      </c>
      <c r="I3128" s="235">
        <f t="shared" si="847"/>
        <v>13899000</v>
      </c>
      <c r="J3128" s="171"/>
    </row>
    <row r="3129" spans="1:18" ht="28.5" customHeight="1" x14ac:dyDescent="0.2">
      <c r="A3129" s="121" t="s">
        <v>277</v>
      </c>
      <c r="B3129" s="49">
        <v>793</v>
      </c>
      <c r="C3129" s="82" t="s">
        <v>20</v>
      </c>
      <c r="D3129" s="82" t="s">
        <v>16</v>
      </c>
      <c r="E3129" s="140"/>
      <c r="F3129" s="140"/>
      <c r="G3129" s="84">
        <f t="shared" si="847"/>
        <v>6656000</v>
      </c>
      <c r="H3129" s="84">
        <f t="shared" si="847"/>
        <v>9856000</v>
      </c>
      <c r="I3129" s="84">
        <f t="shared" si="847"/>
        <v>13899000</v>
      </c>
      <c r="J3129" s="159"/>
    </row>
    <row r="3130" spans="1:18" s="28" customFormat="1" ht="49.5" customHeight="1" x14ac:dyDescent="0.2">
      <c r="A3130" s="16" t="s">
        <v>1036</v>
      </c>
      <c r="B3130" s="49">
        <v>793</v>
      </c>
      <c r="C3130" s="82" t="s">
        <v>20</v>
      </c>
      <c r="D3130" s="82" t="s">
        <v>16</v>
      </c>
      <c r="E3130" s="82" t="s">
        <v>212</v>
      </c>
      <c r="F3130" s="152"/>
      <c r="G3130" s="84">
        <f t="shared" si="847"/>
        <v>6656000</v>
      </c>
      <c r="H3130" s="84">
        <f t="shared" si="847"/>
        <v>9856000</v>
      </c>
      <c r="I3130" s="84">
        <f t="shared" si="847"/>
        <v>13899000</v>
      </c>
      <c r="J3130" s="159"/>
      <c r="K3130" s="184"/>
      <c r="L3130" s="184"/>
      <c r="M3130" s="184"/>
      <c r="N3130" s="184"/>
      <c r="O3130" s="184"/>
      <c r="P3130" s="184"/>
      <c r="Q3130" s="184"/>
      <c r="R3130" s="184"/>
    </row>
    <row r="3131" spans="1:18" s="28" customFormat="1" ht="45" customHeight="1" x14ac:dyDescent="0.2">
      <c r="A3131" s="80" t="s">
        <v>1050</v>
      </c>
      <c r="B3131" s="49">
        <v>793</v>
      </c>
      <c r="C3131" s="82" t="s">
        <v>20</v>
      </c>
      <c r="D3131" s="82" t="s">
        <v>16</v>
      </c>
      <c r="E3131" s="82" t="s">
        <v>218</v>
      </c>
      <c r="F3131" s="152"/>
      <c r="G3131" s="84">
        <f t="shared" si="847"/>
        <v>6656000</v>
      </c>
      <c r="H3131" s="84">
        <f t="shared" si="847"/>
        <v>9856000</v>
      </c>
      <c r="I3131" s="84">
        <f t="shared" si="847"/>
        <v>13899000</v>
      </c>
      <c r="J3131" s="159"/>
      <c r="K3131" s="184"/>
      <c r="L3131" s="184"/>
      <c r="M3131" s="184"/>
      <c r="N3131" s="184"/>
      <c r="O3131" s="184"/>
      <c r="P3131" s="184"/>
      <c r="Q3131" s="184"/>
      <c r="R3131" s="184"/>
    </row>
    <row r="3132" spans="1:18" x14ac:dyDescent="0.2">
      <c r="A3132" s="80" t="s">
        <v>279</v>
      </c>
      <c r="B3132" s="49">
        <v>793</v>
      </c>
      <c r="C3132" s="82" t="s">
        <v>20</v>
      </c>
      <c r="D3132" s="82" t="s">
        <v>16</v>
      </c>
      <c r="E3132" s="82" t="s">
        <v>219</v>
      </c>
      <c r="F3132" s="82"/>
      <c r="G3132" s="84">
        <f t="shared" si="847"/>
        <v>6656000</v>
      </c>
      <c r="H3132" s="84">
        <f t="shared" si="847"/>
        <v>9856000</v>
      </c>
      <c r="I3132" s="84">
        <f t="shared" si="847"/>
        <v>13899000</v>
      </c>
      <c r="J3132" s="159"/>
    </row>
    <row r="3133" spans="1:18" ht="25.5" x14ac:dyDescent="0.2">
      <c r="A3133" s="80" t="s">
        <v>280</v>
      </c>
      <c r="B3133" s="49">
        <v>793</v>
      </c>
      <c r="C3133" s="82" t="s">
        <v>20</v>
      </c>
      <c r="D3133" s="82" t="s">
        <v>16</v>
      </c>
      <c r="E3133" s="82" t="s">
        <v>219</v>
      </c>
      <c r="F3133" s="82" t="s">
        <v>281</v>
      </c>
      <c r="G3133" s="84">
        <f t="shared" si="847"/>
        <v>6656000</v>
      </c>
      <c r="H3133" s="84">
        <f t="shared" si="847"/>
        <v>9856000</v>
      </c>
      <c r="I3133" s="84">
        <f t="shared" si="847"/>
        <v>13899000</v>
      </c>
      <c r="J3133" s="159"/>
    </row>
    <row r="3134" spans="1:18" x14ac:dyDescent="0.2">
      <c r="A3134" s="80" t="s">
        <v>282</v>
      </c>
      <c r="B3134" s="49">
        <v>793</v>
      </c>
      <c r="C3134" s="82" t="s">
        <v>20</v>
      </c>
      <c r="D3134" s="82" t="s">
        <v>16</v>
      </c>
      <c r="E3134" s="82" t="s">
        <v>219</v>
      </c>
      <c r="F3134" s="82" t="s">
        <v>283</v>
      </c>
      <c r="G3134" s="84">
        <v>6656000</v>
      </c>
      <c r="H3134" s="84">
        <f>9913698.63-57698.63</f>
        <v>9856000</v>
      </c>
      <c r="I3134" s="84">
        <f>13936698.63-37698.63</f>
        <v>13899000</v>
      </c>
      <c r="J3134" s="159"/>
    </row>
    <row r="3135" spans="1:18" s="22" customFormat="1" x14ac:dyDescent="0.2">
      <c r="A3135" s="290" t="s">
        <v>70</v>
      </c>
      <c r="B3135" s="19"/>
      <c r="C3135" s="20"/>
      <c r="D3135" s="20"/>
      <c r="E3135" s="20"/>
      <c r="F3135" s="20"/>
      <c r="G3135" s="12">
        <f>G1601++G1927+G2071+G3008+G2204+G3117+G2231+G2873+G3077+G2826+G2894+G1900+G2912+G2967+G3128</f>
        <v>1885793010.3800001</v>
      </c>
      <c r="H3135" s="12">
        <f>H1601++H1927+H2071+H3008+H2204+H3117+H2231+H2873+H3077+H2826+H2894+H1900+H2912+H2967+H3128</f>
        <v>749418800.75</v>
      </c>
      <c r="I3135" s="12">
        <f>I1601++I1927+I2071+I3008+I2204+I3117+I2231+I2873+I3077+I2826+I2894+I1900+I2912+I2967+I3128</f>
        <v>771848220.50999999</v>
      </c>
      <c r="J3135" s="286">
        <f>G1601+G1900+G1927++G2071+G2231++G2826+G3008</f>
        <v>1411871020.47</v>
      </c>
      <c r="K3135" s="222"/>
      <c r="L3135" s="222"/>
      <c r="M3135" s="61"/>
      <c r="N3135" s="61"/>
      <c r="O3135" s="61"/>
      <c r="P3135" s="61"/>
      <c r="Q3135" s="222"/>
      <c r="R3135" s="61"/>
    </row>
    <row r="3136" spans="1:18" s="113" customFormat="1" hidden="1" x14ac:dyDescent="0.2">
      <c r="A3136" s="250"/>
      <c r="B3136" s="241"/>
      <c r="C3136" s="146"/>
      <c r="D3136" s="146"/>
      <c r="E3136" s="146"/>
      <c r="F3136" s="146"/>
      <c r="G3136" s="93"/>
      <c r="H3136" s="93"/>
      <c r="I3136" s="93"/>
      <c r="J3136" s="172"/>
      <c r="K3136" s="188"/>
      <c r="L3136" s="188"/>
      <c r="M3136" s="187"/>
      <c r="N3136" s="187"/>
      <c r="O3136" s="187"/>
      <c r="P3136" s="187"/>
      <c r="Q3136" s="188"/>
      <c r="R3136" s="187"/>
    </row>
    <row r="3137" spans="1:18" s="113" customFormat="1" hidden="1" x14ac:dyDescent="0.2">
      <c r="A3137" s="250"/>
      <c r="B3137" s="241"/>
      <c r="C3137" s="146"/>
      <c r="D3137" s="146"/>
      <c r="E3137" s="146"/>
      <c r="F3137" s="146"/>
      <c r="G3137" s="93"/>
      <c r="H3137" s="93"/>
      <c r="I3137" s="93"/>
      <c r="J3137" s="172"/>
      <c r="K3137" s="188"/>
      <c r="L3137" s="188"/>
      <c r="M3137" s="187"/>
      <c r="N3137" s="187"/>
      <c r="O3137" s="187"/>
      <c r="P3137" s="188"/>
      <c r="Q3137" s="188"/>
      <c r="R3137" s="187"/>
    </row>
    <row r="3138" spans="1:18" s="113" customFormat="1" hidden="1" x14ac:dyDescent="0.2">
      <c r="A3138" s="250"/>
      <c r="B3138" s="241"/>
      <c r="C3138" s="146"/>
      <c r="D3138" s="146"/>
      <c r="E3138" s="146"/>
      <c r="F3138" s="146"/>
      <c r="G3138" s="93"/>
      <c r="H3138" s="93"/>
      <c r="I3138" s="93"/>
      <c r="J3138" s="172"/>
      <c r="K3138" s="188"/>
      <c r="L3138" s="188"/>
      <c r="M3138" s="187"/>
      <c r="N3138" s="187"/>
      <c r="O3138" s="187"/>
      <c r="P3138" s="188"/>
      <c r="Q3138" s="188"/>
      <c r="R3138" s="187"/>
    </row>
    <row r="3139" spans="1:18" s="113" customFormat="1" hidden="1" x14ac:dyDescent="0.2">
      <c r="A3139" s="250"/>
      <c r="B3139" s="241"/>
      <c r="C3139" s="146"/>
      <c r="D3139" s="146"/>
      <c r="E3139" s="146"/>
      <c r="F3139" s="146"/>
      <c r="G3139" s="93"/>
      <c r="H3139" s="93"/>
      <c r="I3139" s="93"/>
      <c r="J3139" s="172"/>
      <c r="K3139" s="188"/>
      <c r="L3139" s="188"/>
      <c r="M3139" s="187"/>
      <c r="N3139" s="187"/>
      <c r="O3139" s="187"/>
      <c r="P3139" s="187"/>
      <c r="Q3139" s="188"/>
      <c r="R3139" s="187"/>
    </row>
    <row r="3140" spans="1:18" s="113" customFormat="1" hidden="1" x14ac:dyDescent="0.2">
      <c r="A3140" s="250"/>
      <c r="B3140" s="241"/>
      <c r="C3140" s="146"/>
      <c r="D3140" s="146"/>
      <c r="E3140" s="146"/>
      <c r="F3140" s="146"/>
      <c r="G3140" s="93"/>
      <c r="H3140" s="93"/>
      <c r="I3140" s="93"/>
      <c r="J3140" s="172"/>
      <c r="K3140" s="188"/>
      <c r="L3140" s="188"/>
      <c r="M3140" s="187"/>
      <c r="N3140" s="187"/>
      <c r="O3140" s="187"/>
      <c r="P3140" s="187"/>
      <c r="Q3140" s="188"/>
      <c r="R3140" s="187"/>
    </row>
    <row r="3141" spans="1:18" s="113" customFormat="1" hidden="1" x14ac:dyDescent="0.2">
      <c r="A3141" s="250"/>
      <c r="B3141" s="241"/>
      <c r="C3141" s="146"/>
      <c r="D3141" s="146"/>
      <c r="E3141" s="146"/>
      <c r="F3141" s="146"/>
      <c r="G3141" s="93"/>
      <c r="H3141" s="93"/>
      <c r="I3141" s="93"/>
      <c r="J3141" s="172"/>
      <c r="K3141" s="188"/>
      <c r="L3141" s="188"/>
      <c r="M3141" s="187"/>
      <c r="N3141" s="187"/>
      <c r="O3141" s="187"/>
      <c r="P3141" s="187"/>
      <c r="Q3141" s="188"/>
      <c r="R3141" s="187"/>
    </row>
    <row r="3142" spans="1:18" s="113" customFormat="1" hidden="1" x14ac:dyDescent="0.2">
      <c r="A3142" s="250"/>
      <c r="B3142" s="241"/>
      <c r="C3142" s="146"/>
      <c r="D3142" s="146"/>
      <c r="E3142" s="146"/>
      <c r="F3142" s="146"/>
      <c r="G3142" s="93"/>
      <c r="H3142" s="93"/>
      <c r="I3142" s="93"/>
      <c r="J3142" s="172"/>
      <c r="K3142" s="188"/>
      <c r="L3142" s="188"/>
      <c r="M3142" s="187"/>
      <c r="N3142" s="187"/>
      <c r="O3142" s="187"/>
      <c r="P3142" s="187"/>
      <c r="Q3142" s="188"/>
      <c r="R3142" s="187"/>
    </row>
    <row r="3143" spans="1:18" s="113" customFormat="1" hidden="1" x14ac:dyDescent="0.2">
      <c r="A3143" s="250"/>
      <c r="B3143" s="241"/>
      <c r="C3143" s="146"/>
      <c r="D3143" s="146"/>
      <c r="E3143" s="146"/>
      <c r="F3143" s="146"/>
      <c r="G3143" s="251"/>
      <c r="H3143" s="93"/>
      <c r="I3143" s="93"/>
      <c r="J3143" s="172"/>
      <c r="K3143" s="188"/>
      <c r="L3143" s="188"/>
      <c r="M3143" s="187"/>
      <c r="N3143" s="187"/>
      <c r="O3143" s="187"/>
      <c r="P3143" s="187"/>
      <c r="Q3143" s="188"/>
      <c r="R3143" s="187"/>
    </row>
    <row r="3144" spans="1:18" s="113" customFormat="1" hidden="1" x14ac:dyDescent="0.2">
      <c r="A3144" s="250"/>
      <c r="B3144" s="241"/>
      <c r="C3144" s="146"/>
      <c r="D3144" s="146"/>
      <c r="E3144" s="146"/>
      <c r="F3144" s="146"/>
      <c r="G3144" s="93"/>
      <c r="H3144" s="93"/>
      <c r="I3144" s="93"/>
      <c r="J3144" s="172"/>
      <c r="K3144" s="188"/>
      <c r="L3144" s="188"/>
      <c r="M3144" s="187"/>
      <c r="N3144" s="187"/>
      <c r="O3144" s="187"/>
      <c r="P3144" s="187"/>
      <c r="Q3144" s="188"/>
      <c r="R3144" s="187"/>
    </row>
    <row r="3145" spans="1:18" ht="40.5" customHeight="1" x14ac:dyDescent="0.2">
      <c r="A3145" s="350" t="s">
        <v>1098</v>
      </c>
      <c r="B3145" s="347">
        <v>794</v>
      </c>
      <c r="C3145" s="354"/>
      <c r="D3145" s="354"/>
      <c r="E3145" s="354"/>
      <c r="F3145" s="354"/>
      <c r="G3145" s="353"/>
      <c r="H3145" s="353"/>
      <c r="I3145" s="353"/>
      <c r="J3145" s="284"/>
      <c r="K3145" s="220"/>
      <c r="L3145" s="69"/>
      <c r="M3145" s="69"/>
      <c r="N3145" s="69"/>
      <c r="O3145" s="69"/>
      <c r="P3145" s="69"/>
      <c r="Q3145" s="220"/>
      <c r="R3145" s="69"/>
    </row>
    <row r="3146" spans="1:18" x14ac:dyDescent="0.2">
      <c r="A3146" s="253" t="s">
        <v>15</v>
      </c>
      <c r="B3146" s="241">
        <v>794</v>
      </c>
      <c r="C3146" s="238" t="s">
        <v>16</v>
      </c>
      <c r="D3146" s="238"/>
      <c r="E3146" s="238"/>
      <c r="F3146" s="238"/>
      <c r="G3146" s="235">
        <f>G3147+G3582</f>
        <v>4830554</v>
      </c>
      <c r="H3146" s="235">
        <f>H3147+H3582</f>
        <v>4846719</v>
      </c>
      <c r="I3146" s="235">
        <f>I3147+I3582</f>
        <v>4846719</v>
      </c>
      <c r="J3146" s="171"/>
    </row>
    <row r="3147" spans="1:18" ht="38.25" x14ac:dyDescent="0.2">
      <c r="A3147" s="80" t="s">
        <v>329</v>
      </c>
      <c r="B3147" s="133">
        <v>794</v>
      </c>
      <c r="C3147" s="82" t="s">
        <v>16</v>
      </c>
      <c r="D3147" s="82" t="s">
        <v>66</v>
      </c>
      <c r="E3147" s="82"/>
      <c r="F3147" s="82"/>
      <c r="G3147" s="84">
        <f>G3148</f>
        <v>4830554</v>
      </c>
      <c r="H3147" s="84">
        <f>H3148</f>
        <v>4846719</v>
      </c>
      <c r="I3147" s="84">
        <f>I3148</f>
        <v>4846719</v>
      </c>
      <c r="J3147" s="159"/>
      <c r="K3147" s="189"/>
      <c r="L3147" s="189"/>
    </row>
    <row r="3148" spans="1:18" s="46" customFormat="1" x14ac:dyDescent="0.2">
      <c r="A3148" s="80" t="s">
        <v>330</v>
      </c>
      <c r="B3148" s="133">
        <v>794</v>
      </c>
      <c r="C3148" s="82" t="s">
        <v>16</v>
      </c>
      <c r="D3148" s="82" t="s">
        <v>66</v>
      </c>
      <c r="E3148" s="82" t="s">
        <v>244</v>
      </c>
      <c r="F3148" s="82"/>
      <c r="G3148" s="84">
        <f>G3149+G3153+G3157</f>
        <v>4830554</v>
      </c>
      <c r="H3148" s="84">
        <f>H3149+H3153+H3157</f>
        <v>4846719</v>
      </c>
      <c r="I3148" s="84">
        <f>I3149+I3153+I3157</f>
        <v>4846719</v>
      </c>
      <c r="J3148" s="159"/>
      <c r="K3148" s="200"/>
      <c r="L3148" s="200"/>
      <c r="M3148" s="200"/>
      <c r="N3148" s="200"/>
      <c r="O3148" s="200"/>
      <c r="P3148" s="200"/>
      <c r="Q3148" s="200"/>
      <c r="R3148" s="200"/>
    </row>
    <row r="3149" spans="1:18" s="33" customFormat="1" ht="25.5" x14ac:dyDescent="0.2">
      <c r="A3149" s="80" t="s">
        <v>1072</v>
      </c>
      <c r="B3149" s="133">
        <v>794</v>
      </c>
      <c r="C3149" s="82" t="s">
        <v>16</v>
      </c>
      <c r="D3149" s="82" t="s">
        <v>66</v>
      </c>
      <c r="E3149" s="82" t="s">
        <v>245</v>
      </c>
      <c r="F3149" s="152"/>
      <c r="G3149" s="84">
        <f t="shared" ref="G3149:I3151" si="848">G3150</f>
        <v>1648336</v>
      </c>
      <c r="H3149" s="84">
        <f t="shared" si="848"/>
        <v>1648336</v>
      </c>
      <c r="I3149" s="84">
        <f t="shared" si="848"/>
        <v>1648336</v>
      </c>
      <c r="J3149" s="159"/>
      <c r="K3149" s="191"/>
      <c r="L3149" s="191"/>
      <c r="M3149" s="191"/>
      <c r="N3149" s="191"/>
      <c r="O3149" s="191"/>
      <c r="P3149" s="191"/>
      <c r="Q3149" s="191"/>
      <c r="R3149" s="191"/>
    </row>
    <row r="3150" spans="1:18" s="33" customFormat="1" ht="25.5" x14ac:dyDescent="0.2">
      <c r="A3150" s="80" t="s">
        <v>72</v>
      </c>
      <c r="B3150" s="133">
        <v>794</v>
      </c>
      <c r="C3150" s="82" t="s">
        <v>16</v>
      </c>
      <c r="D3150" s="82" t="s">
        <v>66</v>
      </c>
      <c r="E3150" s="82" t="s">
        <v>246</v>
      </c>
      <c r="F3150" s="82"/>
      <c r="G3150" s="84">
        <f t="shared" si="848"/>
        <v>1648336</v>
      </c>
      <c r="H3150" s="84">
        <f t="shared" si="848"/>
        <v>1648336</v>
      </c>
      <c r="I3150" s="84">
        <f t="shared" si="848"/>
        <v>1648336</v>
      </c>
      <c r="J3150" s="159"/>
      <c r="K3150" s="191"/>
      <c r="L3150" s="191"/>
      <c r="M3150" s="191"/>
      <c r="N3150" s="191"/>
      <c r="O3150" s="191"/>
      <c r="P3150" s="191"/>
      <c r="Q3150" s="191"/>
      <c r="R3150" s="191"/>
    </row>
    <row r="3151" spans="1:18" s="33" customFormat="1" ht="63.75" x14ac:dyDescent="0.2">
      <c r="A3151" s="130" t="s">
        <v>52</v>
      </c>
      <c r="B3151" s="133">
        <v>794</v>
      </c>
      <c r="C3151" s="82" t="s">
        <v>16</v>
      </c>
      <c r="D3151" s="82" t="s">
        <v>66</v>
      </c>
      <c r="E3151" s="82" t="s">
        <v>246</v>
      </c>
      <c r="F3151" s="82" t="s">
        <v>55</v>
      </c>
      <c r="G3151" s="84">
        <f t="shared" si="848"/>
        <v>1648336</v>
      </c>
      <c r="H3151" s="84">
        <f t="shared" si="848"/>
        <v>1648336</v>
      </c>
      <c r="I3151" s="84">
        <f t="shared" si="848"/>
        <v>1648336</v>
      </c>
      <c r="J3151" s="159"/>
      <c r="K3151" s="191"/>
      <c r="L3151" s="191"/>
      <c r="M3151" s="191"/>
      <c r="N3151" s="191"/>
      <c r="O3151" s="191"/>
      <c r="P3151" s="191"/>
      <c r="Q3151" s="191"/>
      <c r="R3151" s="191"/>
    </row>
    <row r="3152" spans="1:18" ht="25.5" x14ac:dyDescent="0.2">
      <c r="A3152" s="130" t="s">
        <v>53</v>
      </c>
      <c r="B3152" s="133">
        <v>794</v>
      </c>
      <c r="C3152" s="82" t="s">
        <v>16</v>
      </c>
      <c r="D3152" s="82" t="s">
        <v>66</v>
      </c>
      <c r="E3152" s="82" t="s">
        <v>246</v>
      </c>
      <c r="F3152" s="82" t="s">
        <v>56</v>
      </c>
      <c r="G3152" s="84">
        <v>1648336</v>
      </c>
      <c r="H3152" s="84">
        <v>1648336</v>
      </c>
      <c r="I3152" s="84">
        <v>1648336</v>
      </c>
      <c r="J3152" s="159"/>
    </row>
    <row r="3153" spans="1:18" s="33" customFormat="1" ht="25.5" x14ac:dyDescent="0.2">
      <c r="A3153" s="80" t="s">
        <v>1073</v>
      </c>
      <c r="B3153" s="133">
        <v>794</v>
      </c>
      <c r="C3153" s="82" t="s">
        <v>16</v>
      </c>
      <c r="D3153" s="82" t="s">
        <v>66</v>
      </c>
      <c r="E3153" s="82" t="s">
        <v>247</v>
      </c>
      <c r="F3153" s="152"/>
      <c r="G3153" s="84">
        <f t="shared" ref="G3153:I3155" si="849">G3154</f>
        <v>686052</v>
      </c>
      <c r="H3153" s="84">
        <f t="shared" si="849"/>
        <v>686052</v>
      </c>
      <c r="I3153" s="84">
        <f t="shared" si="849"/>
        <v>686052</v>
      </c>
      <c r="J3153" s="159"/>
      <c r="K3153" s="191"/>
      <c r="L3153" s="191"/>
      <c r="M3153" s="191"/>
      <c r="N3153" s="191"/>
      <c r="O3153" s="191"/>
      <c r="P3153" s="191"/>
      <c r="Q3153" s="191"/>
      <c r="R3153" s="191"/>
    </row>
    <row r="3154" spans="1:18" s="33" customFormat="1" ht="25.5" x14ac:dyDescent="0.2">
      <c r="A3154" s="13" t="s">
        <v>1412</v>
      </c>
      <c r="B3154" s="133">
        <v>794</v>
      </c>
      <c r="C3154" s="82" t="s">
        <v>16</v>
      </c>
      <c r="D3154" s="82" t="s">
        <v>66</v>
      </c>
      <c r="E3154" s="82" t="s">
        <v>248</v>
      </c>
      <c r="F3154" s="82"/>
      <c r="G3154" s="84">
        <f t="shared" si="849"/>
        <v>686052</v>
      </c>
      <c r="H3154" s="84">
        <f t="shared" si="849"/>
        <v>686052</v>
      </c>
      <c r="I3154" s="84">
        <f t="shared" si="849"/>
        <v>686052</v>
      </c>
      <c r="J3154" s="159"/>
      <c r="K3154" s="191"/>
      <c r="L3154" s="191"/>
      <c r="M3154" s="191"/>
      <c r="N3154" s="191"/>
      <c r="O3154" s="191"/>
      <c r="P3154" s="191"/>
      <c r="Q3154" s="191"/>
      <c r="R3154" s="191"/>
    </row>
    <row r="3155" spans="1:18" s="33" customFormat="1" ht="63.75" x14ac:dyDescent="0.2">
      <c r="A3155" s="130" t="s">
        <v>52</v>
      </c>
      <c r="B3155" s="133">
        <v>794</v>
      </c>
      <c r="C3155" s="82" t="s">
        <v>16</v>
      </c>
      <c r="D3155" s="82" t="s">
        <v>66</v>
      </c>
      <c r="E3155" s="82" t="s">
        <v>248</v>
      </c>
      <c r="F3155" s="82" t="s">
        <v>55</v>
      </c>
      <c r="G3155" s="84">
        <f t="shared" si="849"/>
        <v>686052</v>
      </c>
      <c r="H3155" s="84">
        <f t="shared" si="849"/>
        <v>686052</v>
      </c>
      <c r="I3155" s="84">
        <f t="shared" si="849"/>
        <v>686052</v>
      </c>
      <c r="J3155" s="159"/>
      <c r="K3155" s="199"/>
      <c r="L3155" s="191"/>
      <c r="M3155" s="191"/>
      <c r="N3155" s="191"/>
      <c r="O3155" s="191"/>
      <c r="P3155" s="191"/>
      <c r="Q3155" s="191"/>
      <c r="R3155" s="191"/>
    </row>
    <row r="3156" spans="1:18" s="33" customFormat="1" ht="25.5" x14ac:dyDescent="0.2">
      <c r="A3156" s="130" t="s">
        <v>53</v>
      </c>
      <c r="B3156" s="133">
        <v>794</v>
      </c>
      <c r="C3156" s="82" t="s">
        <v>16</v>
      </c>
      <c r="D3156" s="82" t="s">
        <v>66</v>
      </c>
      <c r="E3156" s="82" t="s">
        <v>248</v>
      </c>
      <c r="F3156" s="82" t="s">
        <v>56</v>
      </c>
      <c r="G3156" s="84">
        <v>686052</v>
      </c>
      <c r="H3156" s="84">
        <v>686052</v>
      </c>
      <c r="I3156" s="84">
        <v>686052</v>
      </c>
      <c r="J3156" s="159"/>
      <c r="K3156" s="191"/>
      <c r="L3156" s="191"/>
      <c r="M3156" s="199"/>
      <c r="N3156" s="191"/>
      <c r="O3156" s="191"/>
      <c r="P3156" s="191"/>
      <c r="Q3156" s="191"/>
      <c r="R3156" s="191"/>
    </row>
    <row r="3157" spans="1:18" ht="25.5" x14ac:dyDescent="0.2">
      <c r="A3157" s="130" t="s">
        <v>331</v>
      </c>
      <c r="B3157" s="133">
        <v>794</v>
      </c>
      <c r="C3157" s="82" t="s">
        <v>16</v>
      </c>
      <c r="D3157" s="82" t="s">
        <v>66</v>
      </c>
      <c r="E3157" s="82" t="s">
        <v>249</v>
      </c>
      <c r="F3157" s="82"/>
      <c r="G3157" s="84">
        <f>G3158</f>
        <v>2496166</v>
      </c>
      <c r="H3157" s="84">
        <f>H3158</f>
        <v>2512331</v>
      </c>
      <c r="I3157" s="84">
        <f>I3158</f>
        <v>2512331</v>
      </c>
      <c r="J3157" s="159"/>
      <c r="Q3157" s="191"/>
    </row>
    <row r="3158" spans="1:18" s="33" customFormat="1" ht="25.5" x14ac:dyDescent="0.2">
      <c r="A3158" s="13" t="s">
        <v>1412</v>
      </c>
      <c r="B3158" s="133">
        <v>794</v>
      </c>
      <c r="C3158" s="82" t="s">
        <v>16</v>
      </c>
      <c r="D3158" s="82" t="s">
        <v>66</v>
      </c>
      <c r="E3158" s="82" t="s">
        <v>250</v>
      </c>
      <c r="F3158" s="152"/>
      <c r="G3158" s="84">
        <f>G3159+G3161</f>
        <v>2496166</v>
      </c>
      <c r="H3158" s="84">
        <f t="shared" ref="H3158:I3158" si="850">H3159+H3161</f>
        <v>2512331</v>
      </c>
      <c r="I3158" s="84">
        <f t="shared" si="850"/>
        <v>2512331</v>
      </c>
      <c r="J3158" s="159"/>
      <c r="K3158" s="191"/>
      <c r="L3158" s="191"/>
      <c r="M3158" s="191"/>
      <c r="N3158" s="191"/>
      <c r="O3158" s="191"/>
      <c r="P3158" s="191"/>
      <c r="Q3158" s="191"/>
      <c r="R3158" s="191"/>
    </row>
    <row r="3159" spans="1:18" ht="63.75" x14ac:dyDescent="0.2">
      <c r="A3159" s="130" t="s">
        <v>52</v>
      </c>
      <c r="B3159" s="133">
        <v>794</v>
      </c>
      <c r="C3159" s="82" t="s">
        <v>16</v>
      </c>
      <c r="D3159" s="82" t="s">
        <v>66</v>
      </c>
      <c r="E3159" s="82" t="s">
        <v>250</v>
      </c>
      <c r="F3159" s="82" t="s">
        <v>55</v>
      </c>
      <c r="G3159" s="84">
        <f>G3160</f>
        <v>1991731</v>
      </c>
      <c r="H3159" s="84">
        <f>H3160</f>
        <v>2002331</v>
      </c>
      <c r="I3159" s="84">
        <f>I3160</f>
        <v>2002331</v>
      </c>
      <c r="J3159" s="159"/>
      <c r="Q3159" s="191"/>
    </row>
    <row r="3160" spans="1:18" ht="25.5" x14ac:dyDescent="0.2">
      <c r="A3160" s="130" t="s">
        <v>53</v>
      </c>
      <c r="B3160" s="133">
        <v>794</v>
      </c>
      <c r="C3160" s="82" t="s">
        <v>16</v>
      </c>
      <c r="D3160" s="82" t="s">
        <v>66</v>
      </c>
      <c r="E3160" s="82" t="s">
        <v>250</v>
      </c>
      <c r="F3160" s="82" t="s">
        <v>56</v>
      </c>
      <c r="G3160" s="84">
        <v>1991731</v>
      </c>
      <c r="H3160" s="84">
        <v>2002331</v>
      </c>
      <c r="I3160" s="84">
        <v>2002331</v>
      </c>
      <c r="J3160" s="159"/>
      <c r="Q3160" s="191"/>
    </row>
    <row r="3161" spans="1:18" ht="25.5" x14ac:dyDescent="0.2">
      <c r="A3161" s="80" t="s">
        <v>33</v>
      </c>
      <c r="B3161" s="133">
        <v>794</v>
      </c>
      <c r="C3161" s="82" t="s">
        <v>16</v>
      </c>
      <c r="D3161" s="82" t="s">
        <v>66</v>
      </c>
      <c r="E3161" s="82" t="s">
        <v>250</v>
      </c>
      <c r="F3161" s="82" t="s">
        <v>34</v>
      </c>
      <c r="G3161" s="84">
        <f>G3162</f>
        <v>504435</v>
      </c>
      <c r="H3161" s="84">
        <f>H3162</f>
        <v>510000</v>
      </c>
      <c r="I3161" s="84">
        <f>I3162</f>
        <v>510000</v>
      </c>
      <c r="J3161" s="159"/>
      <c r="Q3161" s="191"/>
    </row>
    <row r="3162" spans="1:18" ht="25.5" x14ac:dyDescent="0.2">
      <c r="A3162" s="80" t="s">
        <v>35</v>
      </c>
      <c r="B3162" s="133">
        <v>794</v>
      </c>
      <c r="C3162" s="82" t="s">
        <v>16</v>
      </c>
      <c r="D3162" s="82" t="s">
        <v>66</v>
      </c>
      <c r="E3162" s="82" t="s">
        <v>250</v>
      </c>
      <c r="F3162" s="82" t="s">
        <v>36</v>
      </c>
      <c r="G3162" s="84">
        <v>504435</v>
      </c>
      <c r="H3162" s="84">
        <v>510000</v>
      </c>
      <c r="I3162" s="84">
        <v>510000</v>
      </c>
      <c r="J3162" s="159"/>
      <c r="Q3162" s="191"/>
    </row>
    <row r="3163" spans="1:18" x14ac:dyDescent="0.2">
      <c r="A3163" s="11" t="s">
        <v>130</v>
      </c>
      <c r="B3163" s="19">
        <v>794</v>
      </c>
      <c r="C3163" s="7" t="s">
        <v>65</v>
      </c>
      <c r="D3163" s="7"/>
      <c r="E3163" s="15"/>
      <c r="F3163" s="7"/>
      <c r="G3163" s="38">
        <f>G3164+G3592+G3638</f>
        <v>300000</v>
      </c>
      <c r="H3163" s="38">
        <f>H3164+H3592+H3638</f>
        <v>300000</v>
      </c>
      <c r="I3163" s="38">
        <f>I3164+I3592+I3638</f>
        <v>300000</v>
      </c>
      <c r="J3163" s="300"/>
      <c r="K3163" s="69"/>
      <c r="L3163" s="69"/>
      <c r="M3163" s="69"/>
      <c r="N3163" s="69"/>
      <c r="O3163" s="69"/>
      <c r="P3163" s="69"/>
      <c r="Q3163" s="69"/>
      <c r="R3163" s="69"/>
    </row>
    <row r="3164" spans="1:18" x14ac:dyDescent="0.2">
      <c r="A3164" s="16" t="s">
        <v>131</v>
      </c>
      <c r="B3164" s="14">
        <v>794</v>
      </c>
      <c r="C3164" s="15" t="s">
        <v>65</v>
      </c>
      <c r="D3164" s="15" t="s">
        <v>16</v>
      </c>
      <c r="E3164" s="15"/>
      <c r="F3164" s="15"/>
      <c r="G3164" s="70">
        <f t="shared" ref="G3164:I3167" si="851">G3165</f>
        <v>300000</v>
      </c>
      <c r="H3164" s="70">
        <f t="shared" si="851"/>
        <v>300000</v>
      </c>
      <c r="I3164" s="70">
        <f t="shared" si="851"/>
        <v>300000</v>
      </c>
      <c r="J3164" s="158"/>
      <c r="K3164" s="69"/>
      <c r="L3164" s="69"/>
      <c r="M3164" s="69"/>
      <c r="N3164" s="69"/>
      <c r="O3164" s="69"/>
      <c r="P3164" s="69"/>
      <c r="Q3164" s="69"/>
      <c r="R3164" s="69"/>
    </row>
    <row r="3165" spans="1:18" s="28" customFormat="1" ht="36" customHeight="1" x14ac:dyDescent="0.2">
      <c r="A3165" s="16" t="s">
        <v>1039</v>
      </c>
      <c r="B3165" s="14">
        <v>794</v>
      </c>
      <c r="C3165" s="15" t="s">
        <v>65</v>
      </c>
      <c r="D3165" s="15" t="s">
        <v>16</v>
      </c>
      <c r="E3165" s="15" t="s">
        <v>263</v>
      </c>
      <c r="F3165" s="39"/>
      <c r="G3165" s="70">
        <f t="shared" si="851"/>
        <v>300000</v>
      </c>
      <c r="H3165" s="70">
        <f t="shared" si="851"/>
        <v>300000</v>
      </c>
      <c r="I3165" s="70">
        <f t="shared" si="851"/>
        <v>300000</v>
      </c>
      <c r="J3165" s="158"/>
      <c r="K3165" s="287"/>
      <c r="L3165" s="287"/>
      <c r="M3165" s="287"/>
      <c r="N3165" s="287"/>
      <c r="O3165" s="287"/>
      <c r="P3165" s="287"/>
      <c r="Q3165" s="287"/>
      <c r="R3165" s="287"/>
    </row>
    <row r="3166" spans="1:18" s="28" customFormat="1" ht="51" x14ac:dyDescent="0.2">
      <c r="A3166" s="16" t="s">
        <v>1241</v>
      </c>
      <c r="B3166" s="14">
        <v>794</v>
      </c>
      <c r="C3166" s="15" t="s">
        <v>65</v>
      </c>
      <c r="D3166" s="15" t="s">
        <v>16</v>
      </c>
      <c r="E3166" s="15" t="s">
        <v>266</v>
      </c>
      <c r="F3166" s="39"/>
      <c r="G3166" s="70">
        <f t="shared" si="851"/>
        <v>300000</v>
      </c>
      <c r="H3166" s="70">
        <f t="shared" si="851"/>
        <v>300000</v>
      </c>
      <c r="I3166" s="70">
        <f t="shared" si="851"/>
        <v>300000</v>
      </c>
      <c r="J3166" s="158"/>
      <c r="K3166" s="287"/>
      <c r="L3166" s="287"/>
      <c r="M3166" s="287"/>
      <c r="N3166" s="287"/>
      <c r="O3166" s="287"/>
      <c r="P3166" s="287"/>
      <c r="Q3166" s="287"/>
      <c r="R3166" s="287"/>
    </row>
    <row r="3167" spans="1:18" s="28" customFormat="1" x14ac:dyDescent="0.2">
      <c r="A3167" s="16" t="s">
        <v>133</v>
      </c>
      <c r="B3167" s="14">
        <v>794</v>
      </c>
      <c r="C3167" s="15" t="s">
        <v>65</v>
      </c>
      <c r="D3167" s="15" t="s">
        <v>16</v>
      </c>
      <c r="E3167" s="15" t="s">
        <v>266</v>
      </c>
      <c r="F3167" s="15" t="s">
        <v>134</v>
      </c>
      <c r="G3167" s="70">
        <f t="shared" si="851"/>
        <v>300000</v>
      </c>
      <c r="H3167" s="70">
        <f>H3168</f>
        <v>300000</v>
      </c>
      <c r="I3167" s="70">
        <f t="shared" si="851"/>
        <v>300000</v>
      </c>
      <c r="J3167" s="158"/>
      <c r="K3167" s="287"/>
      <c r="L3167" s="287"/>
      <c r="M3167" s="287"/>
      <c r="N3167" s="287"/>
      <c r="O3167" s="287"/>
      <c r="P3167" s="287"/>
      <c r="Q3167" s="287"/>
      <c r="R3167" s="287"/>
    </row>
    <row r="3168" spans="1:18" s="28" customFormat="1" ht="25.5" x14ac:dyDescent="0.2">
      <c r="A3168" s="16" t="s">
        <v>322</v>
      </c>
      <c r="B3168" s="14">
        <v>794</v>
      </c>
      <c r="C3168" s="15" t="s">
        <v>65</v>
      </c>
      <c r="D3168" s="15" t="s">
        <v>16</v>
      </c>
      <c r="E3168" s="15" t="s">
        <v>266</v>
      </c>
      <c r="F3168" s="15" t="s">
        <v>323</v>
      </c>
      <c r="G3168" s="70">
        <v>300000</v>
      </c>
      <c r="H3168" s="70">
        <v>300000</v>
      </c>
      <c r="I3168" s="70">
        <v>300000</v>
      </c>
      <c r="J3168" s="158">
        <f>G3168+G3596+G3610+G3613+G3624+G3627+G3647+G3662</f>
        <v>2361406678.8800001</v>
      </c>
      <c r="K3168" s="287"/>
      <c r="L3168" s="287"/>
      <c r="M3168" s="287"/>
      <c r="N3168" s="287"/>
      <c r="O3168" s="287"/>
      <c r="P3168" s="287"/>
      <c r="Q3168" s="287"/>
      <c r="R3168" s="287"/>
    </row>
    <row r="3169" spans="1:18" s="22" customFormat="1" x14ac:dyDescent="0.2">
      <c r="A3169" s="290" t="s">
        <v>70</v>
      </c>
      <c r="B3169" s="19"/>
      <c r="C3169" s="20"/>
      <c r="D3169" s="20"/>
      <c r="E3169" s="20"/>
      <c r="F3169" s="20"/>
      <c r="G3169" s="12">
        <f>G3146+G3163</f>
        <v>5130554</v>
      </c>
      <c r="H3169" s="12">
        <f>H3146+H3163</f>
        <v>5146719</v>
      </c>
      <c r="I3169" s="12">
        <f t="shared" ref="I3169" si="852">I3146+I3163</f>
        <v>5146719</v>
      </c>
      <c r="J3169" s="286"/>
      <c r="K3169" s="61"/>
      <c r="L3169" s="61"/>
      <c r="M3169" s="61"/>
      <c r="N3169" s="61"/>
      <c r="O3169" s="61"/>
      <c r="P3169" s="61"/>
      <c r="Q3169" s="61"/>
      <c r="R3169" s="61"/>
    </row>
    <row r="3170" spans="1:18" s="113" customFormat="1" ht="38.25" hidden="1" x14ac:dyDescent="0.2">
      <c r="A3170" s="245" t="s">
        <v>358</v>
      </c>
      <c r="B3170" s="241">
        <v>795</v>
      </c>
      <c r="C3170" s="146"/>
      <c r="D3170" s="146"/>
      <c r="E3170" s="146"/>
      <c r="F3170" s="146"/>
      <c r="G3170" s="93"/>
      <c r="H3170" s="93"/>
      <c r="I3170" s="93"/>
      <c r="J3170" s="172"/>
      <c r="K3170" s="187"/>
      <c r="L3170" s="187"/>
      <c r="M3170" s="187"/>
      <c r="N3170" s="187"/>
      <c r="O3170" s="187"/>
      <c r="P3170" s="187"/>
      <c r="Q3170" s="187"/>
      <c r="R3170" s="187"/>
    </row>
    <row r="3171" spans="1:18" hidden="1" x14ac:dyDescent="0.2">
      <c r="A3171" s="243" t="s">
        <v>15</v>
      </c>
      <c r="B3171" s="241">
        <v>795</v>
      </c>
      <c r="C3171" s="238" t="s">
        <v>16</v>
      </c>
      <c r="D3171" s="238"/>
      <c r="E3171" s="238"/>
      <c r="F3171" s="238"/>
      <c r="G3171" s="235">
        <f>G3172</f>
        <v>0</v>
      </c>
      <c r="H3171" s="235">
        <f t="shared" ref="H3171:I3171" si="853">H3172</f>
        <v>0</v>
      </c>
      <c r="I3171" s="235">
        <f t="shared" si="853"/>
        <v>0</v>
      </c>
      <c r="J3171" s="171"/>
      <c r="K3171" s="187"/>
      <c r="L3171" s="187"/>
    </row>
    <row r="3172" spans="1:18" hidden="1" x14ac:dyDescent="0.2">
      <c r="A3172" s="123" t="s">
        <v>19</v>
      </c>
      <c r="B3172" s="133">
        <v>795</v>
      </c>
      <c r="C3172" s="82" t="s">
        <v>16</v>
      </c>
      <c r="D3172" s="82" t="s">
        <v>20</v>
      </c>
      <c r="E3172" s="82"/>
      <c r="F3172" s="82"/>
      <c r="G3172" s="84">
        <f>G3173</f>
        <v>0</v>
      </c>
      <c r="H3172" s="84">
        <f t="shared" ref="H3172:I3172" si="854">H3173</f>
        <v>0</v>
      </c>
      <c r="I3172" s="84">
        <f t="shared" si="854"/>
        <v>0</v>
      </c>
      <c r="J3172" s="159"/>
      <c r="K3172" s="187"/>
      <c r="L3172" s="187"/>
    </row>
    <row r="3173" spans="1:18" ht="25.5" hidden="1" customHeight="1" x14ac:dyDescent="0.2">
      <c r="A3173" s="80" t="s">
        <v>146</v>
      </c>
      <c r="B3173" s="81">
        <v>795</v>
      </c>
      <c r="C3173" s="82" t="s">
        <v>16</v>
      </c>
      <c r="D3173" s="82" t="s">
        <v>20</v>
      </c>
      <c r="E3173" s="82" t="s">
        <v>192</v>
      </c>
      <c r="F3173" s="82"/>
      <c r="G3173" s="84">
        <f t="shared" ref="G3173:I3174" si="855">G3174</f>
        <v>0</v>
      </c>
      <c r="H3173" s="84">
        <f t="shared" si="855"/>
        <v>0</v>
      </c>
      <c r="I3173" s="84">
        <f t="shared" si="855"/>
        <v>0</v>
      </c>
      <c r="J3173" s="159"/>
      <c r="K3173" s="187"/>
      <c r="L3173" s="187"/>
    </row>
    <row r="3174" spans="1:18" ht="27" hidden="1" customHeight="1" x14ac:dyDescent="0.2">
      <c r="A3174" s="80" t="s">
        <v>362</v>
      </c>
      <c r="B3174" s="81">
        <v>795</v>
      </c>
      <c r="C3174" s="82" t="s">
        <v>16</v>
      </c>
      <c r="D3174" s="82" t="s">
        <v>20</v>
      </c>
      <c r="E3174" s="82" t="s">
        <v>361</v>
      </c>
      <c r="F3174" s="82"/>
      <c r="G3174" s="84">
        <f t="shared" si="855"/>
        <v>0</v>
      </c>
      <c r="H3174" s="84">
        <f t="shared" si="855"/>
        <v>0</v>
      </c>
      <c r="I3174" s="84">
        <f t="shared" si="855"/>
        <v>0</v>
      </c>
      <c r="J3174" s="159"/>
      <c r="K3174" s="187"/>
      <c r="L3174" s="187"/>
    </row>
    <row r="3175" spans="1:18" ht="19.5" hidden="1" customHeight="1" x14ac:dyDescent="0.2">
      <c r="A3175" s="80" t="s">
        <v>60</v>
      </c>
      <c r="B3175" s="81">
        <v>795</v>
      </c>
      <c r="C3175" s="82" t="s">
        <v>16</v>
      </c>
      <c r="D3175" s="82" t="s">
        <v>20</v>
      </c>
      <c r="E3175" s="82" t="s">
        <v>361</v>
      </c>
      <c r="F3175" s="82" t="s">
        <v>61</v>
      </c>
      <c r="G3175" s="84">
        <f>G3176</f>
        <v>0</v>
      </c>
      <c r="H3175" s="84">
        <v>0</v>
      </c>
      <c r="I3175" s="84">
        <v>0</v>
      </c>
      <c r="J3175" s="159"/>
      <c r="K3175" s="187"/>
      <c r="L3175" s="187"/>
    </row>
    <row r="3176" spans="1:18" ht="18.75" hidden="1" customHeight="1" x14ac:dyDescent="0.2">
      <c r="A3176" s="80" t="s">
        <v>302</v>
      </c>
      <c r="B3176" s="81">
        <v>795</v>
      </c>
      <c r="C3176" s="82" t="s">
        <v>16</v>
      </c>
      <c r="D3176" s="82" t="s">
        <v>20</v>
      </c>
      <c r="E3176" s="82" t="s">
        <v>361</v>
      </c>
      <c r="F3176" s="82" t="s">
        <v>301</v>
      </c>
      <c r="G3176" s="84"/>
      <c r="H3176" s="84">
        <v>0</v>
      </c>
      <c r="I3176" s="84">
        <v>0</v>
      </c>
      <c r="J3176" s="159"/>
      <c r="K3176" s="187"/>
      <c r="L3176" s="187"/>
    </row>
    <row r="3177" spans="1:18" s="22" customFormat="1" hidden="1" x14ac:dyDescent="0.2">
      <c r="A3177" s="236" t="s">
        <v>82</v>
      </c>
      <c r="B3177" s="241">
        <v>795</v>
      </c>
      <c r="C3177" s="146" t="s">
        <v>51</v>
      </c>
      <c r="D3177" s="146"/>
      <c r="E3177" s="146"/>
      <c r="F3177" s="146"/>
      <c r="G3177" s="93">
        <f>G3263+G3178</f>
        <v>0</v>
      </c>
      <c r="H3177" s="93">
        <f>H3263+H3178</f>
        <v>0</v>
      </c>
      <c r="I3177" s="93">
        <f>I3263+I3178</f>
        <v>0</v>
      </c>
      <c r="J3177" s="172"/>
      <c r="K3177" s="187"/>
      <c r="L3177" s="187"/>
      <c r="M3177" s="187"/>
      <c r="N3177" s="187"/>
      <c r="O3177" s="187"/>
      <c r="P3177" s="187"/>
      <c r="Q3177" s="187"/>
      <c r="R3177" s="187"/>
    </row>
    <row r="3178" spans="1:18" s="3" customFormat="1" hidden="1" x14ac:dyDescent="0.2">
      <c r="A3178" s="254" t="s">
        <v>154</v>
      </c>
      <c r="B3178" s="241">
        <v>795</v>
      </c>
      <c r="C3178" s="140" t="s">
        <v>51</v>
      </c>
      <c r="D3178" s="140" t="s">
        <v>109</v>
      </c>
      <c r="E3178" s="140"/>
      <c r="F3178" s="140"/>
      <c r="G3178" s="141">
        <f>G3179+G3247+G3254+G3257</f>
        <v>0</v>
      </c>
      <c r="H3178" s="141">
        <f>H3179+H3247+H3251</f>
        <v>0</v>
      </c>
      <c r="I3178" s="141">
        <f>I3179+I3247</f>
        <v>0</v>
      </c>
      <c r="J3178" s="176"/>
      <c r="K3178" s="187"/>
      <c r="L3178" s="187"/>
      <c r="M3178" s="179"/>
      <c r="N3178" s="179"/>
      <c r="O3178" s="179"/>
      <c r="P3178" s="179"/>
      <c r="Q3178" s="179"/>
      <c r="R3178" s="179"/>
    </row>
    <row r="3179" spans="1:18" s="18" customFormat="1" ht="27" hidden="1" customHeight="1" x14ac:dyDescent="0.2">
      <c r="A3179" s="80" t="s">
        <v>424</v>
      </c>
      <c r="B3179" s="81">
        <v>795</v>
      </c>
      <c r="C3179" s="82" t="s">
        <v>51</v>
      </c>
      <c r="D3179" s="82" t="s">
        <v>109</v>
      </c>
      <c r="E3179" s="82" t="s">
        <v>217</v>
      </c>
      <c r="F3179" s="82"/>
      <c r="G3179" s="84">
        <f>G3180+G3208+G3235+G3229</f>
        <v>0</v>
      </c>
      <c r="H3179" s="84">
        <f t="shared" ref="H3179:I3179" si="856">H3180+H3208+H3235+H3229</f>
        <v>0</v>
      </c>
      <c r="I3179" s="84">
        <f t="shared" si="856"/>
        <v>0</v>
      </c>
      <c r="J3179" s="159"/>
      <c r="K3179" s="176"/>
      <c r="L3179" s="176"/>
      <c r="M3179" s="159"/>
      <c r="N3179" s="159"/>
      <c r="O3179" s="159"/>
      <c r="P3179" s="180"/>
      <c r="Q3179" s="193"/>
      <c r="R3179" s="180"/>
    </row>
    <row r="3180" spans="1:18" s="18" customFormat="1" ht="75" hidden="1" customHeight="1" x14ac:dyDescent="0.2">
      <c r="A3180" s="119" t="s">
        <v>349</v>
      </c>
      <c r="B3180" s="81">
        <v>795</v>
      </c>
      <c r="C3180" s="82" t="s">
        <v>51</v>
      </c>
      <c r="D3180" s="82" t="s">
        <v>109</v>
      </c>
      <c r="E3180" s="82" t="s">
        <v>95</v>
      </c>
      <c r="F3180" s="82"/>
      <c r="G3180" s="84">
        <f>G3184+G3187+G3198+G3193+G3190+G3205+G3181</f>
        <v>0</v>
      </c>
      <c r="H3180" s="84">
        <f t="shared" ref="H3180" si="857">H3184+H3187+H3198+H3193+H3190+H3205+H3181</f>
        <v>0</v>
      </c>
      <c r="I3180" s="84">
        <f>I3184+I3187+I3198+I3193+I3190+I3205+I3181</f>
        <v>0</v>
      </c>
      <c r="J3180" s="159"/>
      <c r="K3180" s="182"/>
      <c r="L3180" s="182"/>
      <c r="M3180" s="180"/>
      <c r="N3180" s="180"/>
      <c r="O3180" s="180"/>
      <c r="P3180" s="180"/>
      <c r="Q3180" s="193"/>
      <c r="R3180" s="180"/>
    </row>
    <row r="3181" spans="1:18" s="18" customFormat="1" ht="76.5" hidden="1" customHeight="1" x14ac:dyDescent="0.2">
      <c r="A3181" s="119" t="s">
        <v>590</v>
      </c>
      <c r="B3181" s="81">
        <v>795</v>
      </c>
      <c r="C3181" s="82" t="s">
        <v>51</v>
      </c>
      <c r="D3181" s="82" t="s">
        <v>109</v>
      </c>
      <c r="E3181" s="82" t="s">
        <v>589</v>
      </c>
      <c r="F3181" s="82"/>
      <c r="G3181" s="84">
        <f t="shared" ref="G3181:I3182" si="858">G3182</f>
        <v>0</v>
      </c>
      <c r="H3181" s="84">
        <f t="shared" si="858"/>
        <v>0</v>
      </c>
      <c r="I3181" s="84">
        <f t="shared" si="858"/>
        <v>0</v>
      </c>
      <c r="J3181" s="159"/>
      <c r="K3181" s="182"/>
      <c r="L3181" s="182"/>
      <c r="M3181" s="180"/>
      <c r="N3181" s="180"/>
      <c r="O3181" s="180"/>
      <c r="P3181" s="180"/>
      <c r="Q3181" s="180"/>
      <c r="R3181" s="180"/>
    </row>
    <row r="3182" spans="1:18" s="18" customFormat="1" ht="15" hidden="1" customHeight="1" x14ac:dyDescent="0.2">
      <c r="A3182" s="80" t="s">
        <v>297</v>
      </c>
      <c r="B3182" s="81">
        <v>795</v>
      </c>
      <c r="C3182" s="82" t="s">
        <v>51</v>
      </c>
      <c r="D3182" s="82" t="s">
        <v>109</v>
      </c>
      <c r="E3182" s="82" t="s">
        <v>589</v>
      </c>
      <c r="F3182" s="82" t="s">
        <v>34</v>
      </c>
      <c r="G3182" s="84">
        <f t="shared" si="858"/>
        <v>0</v>
      </c>
      <c r="H3182" s="84">
        <f t="shared" si="858"/>
        <v>0</v>
      </c>
      <c r="I3182" s="84">
        <f t="shared" si="858"/>
        <v>0</v>
      </c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32.25" hidden="1" customHeight="1" x14ac:dyDescent="0.2">
      <c r="A3183" s="80" t="s">
        <v>35</v>
      </c>
      <c r="B3183" s="81">
        <v>795</v>
      </c>
      <c r="C3183" s="82" t="s">
        <v>51</v>
      </c>
      <c r="D3183" s="82" t="s">
        <v>109</v>
      </c>
      <c r="E3183" s="82" t="s">
        <v>589</v>
      </c>
      <c r="F3183" s="82" t="s">
        <v>36</v>
      </c>
      <c r="G3183" s="84"/>
      <c r="H3183" s="84"/>
      <c r="I3183" s="84"/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s="18" customFormat="1" ht="41.25" hidden="1" customHeight="1" x14ac:dyDescent="0.2">
      <c r="A3184" s="119" t="s">
        <v>350</v>
      </c>
      <c r="B3184" s="81">
        <v>795</v>
      </c>
      <c r="C3184" s="82" t="s">
        <v>51</v>
      </c>
      <c r="D3184" s="82" t="s">
        <v>109</v>
      </c>
      <c r="E3184" s="82" t="s">
        <v>96</v>
      </c>
      <c r="F3184" s="82"/>
      <c r="G3184" s="84">
        <f t="shared" ref="G3184:I3185" si="859">G3185</f>
        <v>0</v>
      </c>
      <c r="H3184" s="84">
        <f t="shared" si="859"/>
        <v>0</v>
      </c>
      <c r="I3184" s="84">
        <f t="shared" si="859"/>
        <v>0</v>
      </c>
      <c r="J3184" s="159"/>
      <c r="K3184" s="182"/>
      <c r="L3184" s="182"/>
      <c r="M3184" s="180"/>
      <c r="N3184" s="180"/>
      <c r="O3184" s="180"/>
      <c r="P3184" s="180"/>
      <c r="Q3184" s="180"/>
      <c r="R3184" s="180"/>
    </row>
    <row r="3185" spans="1:18" s="18" customFormat="1" ht="15" hidden="1" customHeight="1" x14ac:dyDescent="0.2">
      <c r="A3185" s="80" t="s">
        <v>297</v>
      </c>
      <c r="B3185" s="81">
        <v>795</v>
      </c>
      <c r="C3185" s="82" t="s">
        <v>51</v>
      </c>
      <c r="D3185" s="82" t="s">
        <v>109</v>
      </c>
      <c r="E3185" s="82" t="s">
        <v>96</v>
      </c>
      <c r="F3185" s="82" t="s">
        <v>34</v>
      </c>
      <c r="G3185" s="84">
        <f t="shared" si="859"/>
        <v>0</v>
      </c>
      <c r="H3185" s="84">
        <f t="shared" si="859"/>
        <v>0</v>
      </c>
      <c r="I3185" s="84">
        <f t="shared" si="859"/>
        <v>0</v>
      </c>
      <c r="J3185" s="159"/>
      <c r="K3185" s="182"/>
      <c r="L3185" s="182"/>
      <c r="M3185" s="180"/>
      <c r="N3185" s="180"/>
      <c r="O3185" s="180"/>
      <c r="P3185" s="180"/>
      <c r="Q3185" s="180"/>
      <c r="R3185" s="180"/>
    </row>
    <row r="3186" spans="1:18" s="18" customFormat="1" ht="32.25" hidden="1" customHeight="1" x14ac:dyDescent="0.2">
      <c r="A3186" s="80" t="s">
        <v>35</v>
      </c>
      <c r="B3186" s="81">
        <v>795</v>
      </c>
      <c r="C3186" s="82" t="s">
        <v>51</v>
      </c>
      <c r="D3186" s="82" t="s">
        <v>109</v>
      </c>
      <c r="E3186" s="82" t="s">
        <v>96</v>
      </c>
      <c r="F3186" s="82" t="s">
        <v>36</v>
      </c>
      <c r="G3186" s="84"/>
      <c r="H3186" s="84"/>
      <c r="I3186" s="84"/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ht="63" hidden="1" customHeight="1" x14ac:dyDescent="0.2">
      <c r="A3187" s="119" t="s">
        <v>349</v>
      </c>
      <c r="B3187" s="81">
        <v>795</v>
      </c>
      <c r="C3187" s="82" t="s">
        <v>51</v>
      </c>
      <c r="D3187" s="82" t="s">
        <v>109</v>
      </c>
      <c r="E3187" s="82" t="s">
        <v>118</v>
      </c>
      <c r="F3187" s="82"/>
      <c r="G3187" s="84">
        <f>G3188</f>
        <v>0</v>
      </c>
      <c r="H3187" s="84">
        <f t="shared" ref="H3187:I3187" si="860">H3188</f>
        <v>0</v>
      </c>
      <c r="I3187" s="84">
        <f t="shared" si="860"/>
        <v>0</v>
      </c>
      <c r="J3187" s="159"/>
      <c r="K3187" s="187"/>
      <c r="L3187" s="187"/>
      <c r="M3187" s="189"/>
    </row>
    <row r="3188" spans="1:18" ht="15" hidden="1" customHeight="1" x14ac:dyDescent="0.2">
      <c r="A3188" s="80" t="s">
        <v>140</v>
      </c>
      <c r="B3188" s="81">
        <v>795</v>
      </c>
      <c r="C3188" s="82" t="s">
        <v>51</v>
      </c>
      <c r="D3188" s="82" t="s">
        <v>109</v>
      </c>
      <c r="E3188" s="82" t="s">
        <v>116</v>
      </c>
      <c r="F3188" s="82" t="s">
        <v>141</v>
      </c>
      <c r="G3188" s="84">
        <f>G3189</f>
        <v>0</v>
      </c>
      <c r="H3188" s="84">
        <f>H3189</f>
        <v>0</v>
      </c>
      <c r="I3188" s="84">
        <f>I3189</f>
        <v>0</v>
      </c>
      <c r="J3188" s="159"/>
      <c r="K3188" s="187"/>
      <c r="L3188" s="187"/>
    </row>
    <row r="3189" spans="1:18" ht="15" hidden="1" customHeight="1" x14ac:dyDescent="0.2">
      <c r="A3189" s="80" t="s">
        <v>160</v>
      </c>
      <c r="B3189" s="81">
        <v>795</v>
      </c>
      <c r="C3189" s="82" t="s">
        <v>51</v>
      </c>
      <c r="D3189" s="82" t="s">
        <v>109</v>
      </c>
      <c r="E3189" s="82" t="s">
        <v>116</v>
      </c>
      <c r="F3189" s="82" t="s">
        <v>161</v>
      </c>
      <c r="G3189" s="84"/>
      <c r="H3189" s="84"/>
      <c r="I3189" s="84"/>
      <c r="J3189" s="159"/>
      <c r="K3189" s="187"/>
      <c r="L3189" s="187"/>
    </row>
    <row r="3190" spans="1:18" ht="81.75" hidden="1" customHeight="1" x14ac:dyDescent="0.2">
      <c r="A3190" s="119" t="s">
        <v>378</v>
      </c>
      <c r="B3190" s="81">
        <v>795</v>
      </c>
      <c r="C3190" s="82" t="s">
        <v>51</v>
      </c>
      <c r="D3190" s="82" t="s">
        <v>109</v>
      </c>
      <c r="E3190" s="82" t="s">
        <v>119</v>
      </c>
      <c r="F3190" s="82"/>
      <c r="G3190" s="84">
        <f>G3191</f>
        <v>0</v>
      </c>
      <c r="H3190" s="84">
        <v>0</v>
      </c>
      <c r="I3190" s="84">
        <v>0</v>
      </c>
      <c r="J3190" s="159"/>
      <c r="K3190" s="187"/>
      <c r="L3190" s="187"/>
    </row>
    <row r="3191" spans="1:18" ht="24" hidden="1" customHeight="1" x14ac:dyDescent="0.2">
      <c r="A3191" s="80" t="s">
        <v>297</v>
      </c>
      <c r="B3191" s="81">
        <v>795</v>
      </c>
      <c r="C3191" s="82" t="s">
        <v>51</v>
      </c>
      <c r="D3191" s="82" t="s">
        <v>109</v>
      </c>
      <c r="E3191" s="82" t="s">
        <v>117</v>
      </c>
      <c r="F3191" s="82" t="s">
        <v>34</v>
      </c>
      <c r="G3191" s="84">
        <f>G3192</f>
        <v>0</v>
      </c>
      <c r="H3191" s="84">
        <v>0</v>
      </c>
      <c r="I3191" s="84">
        <v>0</v>
      </c>
      <c r="J3191" s="159"/>
      <c r="K3191" s="187"/>
      <c r="L3191" s="187"/>
    </row>
    <row r="3192" spans="1:18" ht="41.25" hidden="1" customHeight="1" x14ac:dyDescent="0.2">
      <c r="A3192" s="80" t="s">
        <v>35</v>
      </c>
      <c r="B3192" s="81">
        <v>795</v>
      </c>
      <c r="C3192" s="82" t="s">
        <v>51</v>
      </c>
      <c r="D3192" s="82" t="s">
        <v>109</v>
      </c>
      <c r="E3192" s="82" t="s">
        <v>117</v>
      </c>
      <c r="F3192" s="82" t="s">
        <v>36</v>
      </c>
      <c r="G3192" s="84"/>
      <c r="H3192" s="84">
        <v>0</v>
      </c>
      <c r="I3192" s="84">
        <v>0</v>
      </c>
      <c r="J3192" s="159"/>
      <c r="K3192" s="187"/>
      <c r="L3192" s="187"/>
    </row>
    <row r="3193" spans="1:18" ht="78" hidden="1" customHeight="1" x14ac:dyDescent="0.2">
      <c r="A3193" s="119" t="s">
        <v>463</v>
      </c>
      <c r="B3193" s="81">
        <v>795</v>
      </c>
      <c r="C3193" s="82" t="s">
        <v>51</v>
      </c>
      <c r="D3193" s="82" t="s">
        <v>109</v>
      </c>
      <c r="E3193" s="82" t="s">
        <v>462</v>
      </c>
      <c r="F3193" s="82"/>
      <c r="G3193" s="84">
        <f>G3194+G3196</f>
        <v>0</v>
      </c>
      <c r="H3193" s="84">
        <v>0</v>
      </c>
      <c r="I3193" s="84">
        <v>0</v>
      </c>
      <c r="J3193" s="159"/>
      <c r="K3193" s="187"/>
      <c r="L3193" s="187"/>
    </row>
    <row r="3194" spans="1:18" ht="18" hidden="1" customHeight="1" x14ac:dyDescent="0.2">
      <c r="A3194" s="80" t="s">
        <v>297</v>
      </c>
      <c r="B3194" s="81">
        <v>795</v>
      </c>
      <c r="C3194" s="82" t="s">
        <v>51</v>
      </c>
      <c r="D3194" s="82" t="s">
        <v>109</v>
      </c>
      <c r="E3194" s="82" t="s">
        <v>461</v>
      </c>
      <c r="F3194" s="82" t="s">
        <v>34</v>
      </c>
      <c r="G3194" s="84">
        <f>G3195</f>
        <v>0</v>
      </c>
      <c r="H3194" s="84">
        <v>0</v>
      </c>
      <c r="I3194" s="84">
        <v>0</v>
      </c>
      <c r="J3194" s="159"/>
      <c r="K3194" s="187"/>
      <c r="L3194" s="187"/>
    </row>
    <row r="3195" spans="1:18" ht="27.75" hidden="1" customHeight="1" x14ac:dyDescent="0.2">
      <c r="A3195" s="80" t="s">
        <v>35</v>
      </c>
      <c r="B3195" s="81">
        <v>795</v>
      </c>
      <c r="C3195" s="82" t="s">
        <v>51</v>
      </c>
      <c r="D3195" s="82" t="s">
        <v>109</v>
      </c>
      <c r="E3195" s="82" t="s">
        <v>461</v>
      </c>
      <c r="F3195" s="82" t="s">
        <v>36</v>
      </c>
      <c r="G3195" s="84"/>
      <c r="H3195" s="84">
        <v>0</v>
      </c>
      <c r="I3195" s="84">
        <v>0</v>
      </c>
      <c r="J3195" s="159"/>
      <c r="K3195" s="187"/>
      <c r="L3195" s="187"/>
    </row>
    <row r="3196" spans="1:18" ht="36.75" hidden="1" customHeight="1" x14ac:dyDescent="0.2">
      <c r="A3196" s="80" t="s">
        <v>91</v>
      </c>
      <c r="B3196" s="81">
        <v>795</v>
      </c>
      <c r="C3196" s="82" t="s">
        <v>51</v>
      </c>
      <c r="D3196" s="82" t="s">
        <v>109</v>
      </c>
      <c r="E3196" s="82" t="s">
        <v>461</v>
      </c>
      <c r="F3196" s="82" t="s">
        <v>316</v>
      </c>
      <c r="G3196" s="84">
        <f>G3197</f>
        <v>0</v>
      </c>
      <c r="H3196" s="84">
        <v>0</v>
      </c>
      <c r="I3196" s="84">
        <v>0</v>
      </c>
      <c r="J3196" s="159"/>
      <c r="K3196" s="187"/>
      <c r="L3196" s="187"/>
    </row>
    <row r="3197" spans="1:18" ht="27.75" hidden="1" customHeight="1" x14ac:dyDescent="0.2">
      <c r="A3197" s="80" t="s">
        <v>317</v>
      </c>
      <c r="B3197" s="81">
        <v>795</v>
      </c>
      <c r="C3197" s="82" t="s">
        <v>51</v>
      </c>
      <c r="D3197" s="82" t="s">
        <v>109</v>
      </c>
      <c r="E3197" s="82" t="s">
        <v>461</v>
      </c>
      <c r="F3197" s="82" t="s">
        <v>318</v>
      </c>
      <c r="G3197" s="84"/>
      <c r="H3197" s="84"/>
      <c r="I3197" s="84"/>
      <c r="J3197" s="159"/>
      <c r="K3197" s="187"/>
      <c r="L3197" s="187"/>
    </row>
    <row r="3198" spans="1:18" s="18" customFormat="1" ht="62.25" hidden="1" customHeight="1" x14ac:dyDescent="0.2">
      <c r="A3198" s="80" t="s">
        <v>460</v>
      </c>
      <c r="B3198" s="81">
        <v>795</v>
      </c>
      <c r="C3198" s="82" t="s">
        <v>51</v>
      </c>
      <c r="D3198" s="82" t="s">
        <v>109</v>
      </c>
      <c r="E3198" s="82" t="s">
        <v>169</v>
      </c>
      <c r="F3198" s="82"/>
      <c r="G3198" s="84">
        <f>G3199+G3203+G3202</f>
        <v>0</v>
      </c>
      <c r="H3198" s="84">
        <v>0</v>
      </c>
      <c r="I3198" s="84">
        <v>0</v>
      </c>
      <c r="J3198" s="159"/>
      <c r="K3198" s="182"/>
      <c r="L3198" s="182"/>
      <c r="M3198" s="180"/>
      <c r="N3198" s="180"/>
      <c r="O3198" s="180"/>
      <c r="P3198" s="180"/>
      <c r="Q3198" s="180"/>
      <c r="R3198" s="180"/>
    </row>
    <row r="3199" spans="1:18" s="18" customFormat="1" ht="32.25" hidden="1" customHeight="1" x14ac:dyDescent="0.2">
      <c r="A3199" s="80" t="s">
        <v>297</v>
      </c>
      <c r="B3199" s="81">
        <v>795</v>
      </c>
      <c r="C3199" s="82" t="s">
        <v>51</v>
      </c>
      <c r="D3199" s="82" t="s">
        <v>109</v>
      </c>
      <c r="E3199" s="82" t="s">
        <v>169</v>
      </c>
      <c r="F3199" s="82" t="s">
        <v>34</v>
      </c>
      <c r="G3199" s="84">
        <f>G3200</f>
        <v>0</v>
      </c>
      <c r="H3199" s="84">
        <v>0</v>
      </c>
      <c r="I3199" s="84">
        <v>0</v>
      </c>
      <c r="J3199" s="159"/>
      <c r="K3199" s="182"/>
      <c r="L3199" s="182"/>
      <c r="M3199" s="180"/>
      <c r="N3199" s="180"/>
      <c r="O3199" s="180"/>
      <c r="P3199" s="180"/>
      <c r="Q3199" s="180"/>
      <c r="R3199" s="180"/>
    </row>
    <row r="3200" spans="1:18" s="18" customFormat="1" ht="32.25" hidden="1" customHeight="1" x14ac:dyDescent="0.2">
      <c r="A3200" s="80" t="s">
        <v>35</v>
      </c>
      <c r="B3200" s="81">
        <v>795</v>
      </c>
      <c r="C3200" s="82" t="s">
        <v>51</v>
      </c>
      <c r="D3200" s="82" t="s">
        <v>109</v>
      </c>
      <c r="E3200" s="82" t="s">
        <v>169</v>
      </c>
      <c r="F3200" s="82" t="s">
        <v>36</v>
      </c>
      <c r="G3200" s="84"/>
      <c r="H3200" s="84">
        <v>0</v>
      </c>
      <c r="I3200" s="84">
        <v>0</v>
      </c>
      <c r="J3200" s="159"/>
      <c r="K3200" s="182"/>
      <c r="L3200" s="182"/>
      <c r="M3200" s="180"/>
      <c r="N3200" s="180"/>
      <c r="O3200" s="180"/>
      <c r="P3200" s="180"/>
      <c r="Q3200" s="180"/>
      <c r="R3200" s="180"/>
    </row>
    <row r="3201" spans="1:18" ht="18" hidden="1" customHeight="1" x14ac:dyDescent="0.2">
      <c r="A3201" s="80" t="s">
        <v>297</v>
      </c>
      <c r="B3201" s="81">
        <v>795</v>
      </c>
      <c r="C3201" s="82" t="s">
        <v>51</v>
      </c>
      <c r="D3201" s="82" t="s">
        <v>109</v>
      </c>
      <c r="E3201" s="82" t="s">
        <v>169</v>
      </c>
      <c r="F3201" s="82" t="s">
        <v>34</v>
      </c>
      <c r="G3201" s="84">
        <f>G3202</f>
        <v>0</v>
      </c>
      <c r="H3201" s="84">
        <v>0</v>
      </c>
      <c r="I3201" s="84">
        <v>0</v>
      </c>
      <c r="J3201" s="159"/>
      <c r="K3201" s="187"/>
      <c r="L3201" s="187"/>
    </row>
    <row r="3202" spans="1:18" ht="29.25" hidden="1" customHeight="1" x14ac:dyDescent="0.2">
      <c r="A3202" s="80" t="s">
        <v>35</v>
      </c>
      <c r="B3202" s="81">
        <v>795</v>
      </c>
      <c r="C3202" s="82" t="s">
        <v>51</v>
      </c>
      <c r="D3202" s="82" t="s">
        <v>109</v>
      </c>
      <c r="E3202" s="82" t="s">
        <v>169</v>
      </c>
      <c r="F3202" s="82" t="s">
        <v>36</v>
      </c>
      <c r="G3202" s="84"/>
      <c r="H3202" s="84"/>
      <c r="I3202" s="84"/>
      <c r="J3202" s="159"/>
      <c r="K3202" s="187"/>
      <c r="L3202" s="187"/>
    </row>
    <row r="3203" spans="1:18" ht="18" hidden="1" customHeight="1" x14ac:dyDescent="0.2">
      <c r="A3203" s="80" t="s">
        <v>140</v>
      </c>
      <c r="B3203" s="81">
        <v>795</v>
      </c>
      <c r="C3203" s="82" t="s">
        <v>51</v>
      </c>
      <c r="D3203" s="82" t="s">
        <v>109</v>
      </c>
      <c r="E3203" s="82" t="s">
        <v>169</v>
      </c>
      <c r="F3203" s="82" t="s">
        <v>141</v>
      </c>
      <c r="G3203" s="84">
        <f>G3204</f>
        <v>0</v>
      </c>
      <c r="H3203" s="84">
        <v>0</v>
      </c>
      <c r="I3203" s="84">
        <v>0</v>
      </c>
      <c r="J3203" s="159"/>
      <c r="K3203" s="187"/>
      <c r="L3203" s="187"/>
    </row>
    <row r="3204" spans="1:18" ht="15" hidden="1" customHeight="1" x14ac:dyDescent="0.2">
      <c r="A3204" s="80" t="s">
        <v>160</v>
      </c>
      <c r="B3204" s="81">
        <v>795</v>
      </c>
      <c r="C3204" s="82" t="s">
        <v>51</v>
      </c>
      <c r="D3204" s="82" t="s">
        <v>109</v>
      </c>
      <c r="E3204" s="82" t="s">
        <v>169</v>
      </c>
      <c r="F3204" s="82" t="s">
        <v>161</v>
      </c>
      <c r="G3204" s="84"/>
      <c r="H3204" s="84"/>
      <c r="I3204" s="84"/>
      <c r="J3204" s="159"/>
      <c r="K3204" s="187"/>
      <c r="L3204" s="187"/>
    </row>
    <row r="3205" spans="1:18" ht="78" hidden="1" customHeight="1" x14ac:dyDescent="0.2">
      <c r="A3205" s="119" t="s">
        <v>580</v>
      </c>
      <c r="B3205" s="81">
        <v>795</v>
      </c>
      <c r="C3205" s="82" t="s">
        <v>51</v>
      </c>
      <c r="D3205" s="82" t="s">
        <v>109</v>
      </c>
      <c r="E3205" s="82" t="s">
        <v>582</v>
      </c>
      <c r="F3205" s="82"/>
      <c r="G3205" s="84">
        <f>G3206</f>
        <v>0</v>
      </c>
      <c r="H3205" s="84">
        <v>0</v>
      </c>
      <c r="I3205" s="84">
        <v>0</v>
      </c>
      <c r="J3205" s="159"/>
      <c r="K3205" s="187"/>
      <c r="L3205" s="187"/>
    </row>
    <row r="3206" spans="1:18" ht="18" hidden="1" customHeight="1" x14ac:dyDescent="0.2">
      <c r="A3206" s="80" t="s">
        <v>140</v>
      </c>
      <c r="B3206" s="81">
        <v>795</v>
      </c>
      <c r="C3206" s="82" t="s">
        <v>51</v>
      </c>
      <c r="D3206" s="82" t="s">
        <v>109</v>
      </c>
      <c r="E3206" s="82" t="s">
        <v>582</v>
      </c>
      <c r="F3206" s="82" t="s">
        <v>141</v>
      </c>
      <c r="G3206" s="84">
        <f>G3207</f>
        <v>0</v>
      </c>
      <c r="H3206" s="84">
        <v>0</v>
      </c>
      <c r="I3206" s="84">
        <v>0</v>
      </c>
      <c r="J3206" s="159"/>
      <c r="K3206" s="187"/>
      <c r="L3206" s="187"/>
    </row>
    <row r="3207" spans="1:18" ht="27.75" hidden="1" customHeight="1" x14ac:dyDescent="0.2">
      <c r="A3207" s="80" t="s">
        <v>160</v>
      </c>
      <c r="B3207" s="81">
        <v>795</v>
      </c>
      <c r="C3207" s="82" t="s">
        <v>51</v>
      </c>
      <c r="D3207" s="82" t="s">
        <v>109</v>
      </c>
      <c r="E3207" s="82" t="s">
        <v>582</v>
      </c>
      <c r="F3207" s="82" t="s">
        <v>161</v>
      </c>
      <c r="G3207" s="84"/>
      <c r="H3207" s="84">
        <v>0</v>
      </c>
      <c r="I3207" s="84">
        <v>0</v>
      </c>
      <c r="J3207" s="159"/>
      <c r="K3207" s="187"/>
      <c r="L3207" s="187"/>
    </row>
    <row r="3208" spans="1:18" ht="63.75" hidden="1" customHeight="1" x14ac:dyDescent="0.2">
      <c r="A3208" s="80" t="s">
        <v>351</v>
      </c>
      <c r="B3208" s="81">
        <v>795</v>
      </c>
      <c r="C3208" s="82" t="s">
        <v>51</v>
      </c>
      <c r="D3208" s="82" t="s">
        <v>109</v>
      </c>
      <c r="E3208" s="82" t="s">
        <v>97</v>
      </c>
      <c r="F3208" s="82"/>
      <c r="G3208" s="84">
        <f>G3209+G3216+G3226+G3232+G3223</f>
        <v>0</v>
      </c>
      <c r="H3208" s="84">
        <f t="shared" ref="H3208:I3208" si="861">H3209+H3216+H3226</f>
        <v>0</v>
      </c>
      <c r="I3208" s="84">
        <f t="shared" si="861"/>
        <v>0</v>
      </c>
      <c r="J3208" s="159"/>
      <c r="K3208" s="187"/>
      <c r="L3208" s="187"/>
      <c r="M3208" s="189"/>
    </row>
    <row r="3209" spans="1:18" ht="48.75" hidden="1" customHeight="1" x14ac:dyDescent="0.2">
      <c r="A3209" s="80" t="s">
        <v>352</v>
      </c>
      <c r="B3209" s="81">
        <v>795</v>
      </c>
      <c r="C3209" s="82" t="s">
        <v>51</v>
      </c>
      <c r="D3209" s="82" t="s">
        <v>109</v>
      </c>
      <c r="E3209" s="82" t="s">
        <v>98</v>
      </c>
      <c r="F3209" s="82"/>
      <c r="G3209" s="84">
        <f>G3210+G3212+G3214</f>
        <v>0</v>
      </c>
      <c r="H3209" s="84">
        <f t="shared" ref="H3209:I3209" si="862">H3210+H3212+H3214</f>
        <v>0</v>
      </c>
      <c r="I3209" s="84">
        <f t="shared" si="862"/>
        <v>0</v>
      </c>
      <c r="J3209" s="159"/>
      <c r="K3209" s="187"/>
      <c r="L3209" s="187"/>
      <c r="M3209" s="189"/>
    </row>
    <row r="3210" spans="1:18" s="18" customFormat="1" ht="15.75" hidden="1" customHeight="1" x14ac:dyDescent="0.2">
      <c r="A3210" s="80" t="s">
        <v>60</v>
      </c>
      <c r="B3210" s="81">
        <v>795</v>
      </c>
      <c r="C3210" s="82" t="s">
        <v>51</v>
      </c>
      <c r="D3210" s="82" t="s">
        <v>109</v>
      </c>
      <c r="E3210" s="82" t="s">
        <v>98</v>
      </c>
      <c r="F3210" s="82" t="s">
        <v>61</v>
      </c>
      <c r="G3210" s="84">
        <f>G3211</f>
        <v>0</v>
      </c>
      <c r="H3210" s="255">
        <v>0</v>
      </c>
      <c r="I3210" s="255">
        <v>0</v>
      </c>
      <c r="J3210" s="181"/>
      <c r="K3210" s="201"/>
      <c r="L3210" s="182"/>
      <c r="M3210" s="180"/>
      <c r="N3210" s="180"/>
      <c r="O3210" s="180"/>
      <c r="P3210" s="180"/>
      <c r="Q3210" s="180"/>
      <c r="R3210" s="180"/>
    </row>
    <row r="3211" spans="1:18" s="18" customFormat="1" ht="15.75" hidden="1" customHeight="1" x14ac:dyDescent="0.2">
      <c r="A3211" s="80" t="s">
        <v>162</v>
      </c>
      <c r="B3211" s="81">
        <v>795</v>
      </c>
      <c r="C3211" s="82" t="s">
        <v>51</v>
      </c>
      <c r="D3211" s="82" t="s">
        <v>109</v>
      </c>
      <c r="E3211" s="82" t="s">
        <v>98</v>
      </c>
      <c r="F3211" s="82" t="s">
        <v>163</v>
      </c>
      <c r="G3211" s="84">
        <f>5198269.13-268287.5-423091+149078.6-4655969.23</f>
        <v>0</v>
      </c>
      <c r="H3211" s="255">
        <v>0</v>
      </c>
      <c r="I3211" s="255">
        <v>0</v>
      </c>
      <c r="J3211" s="181"/>
      <c r="K3211" s="201"/>
      <c r="L3211" s="182"/>
      <c r="M3211" s="180"/>
      <c r="N3211" s="180"/>
      <c r="O3211" s="180"/>
      <c r="P3211" s="180"/>
      <c r="Q3211" s="180"/>
      <c r="R3211" s="180"/>
    </row>
    <row r="3212" spans="1:18" ht="22.5" hidden="1" customHeight="1" x14ac:dyDescent="0.2">
      <c r="A3212" s="80" t="s">
        <v>140</v>
      </c>
      <c r="B3212" s="81">
        <v>795</v>
      </c>
      <c r="C3212" s="82" t="s">
        <v>51</v>
      </c>
      <c r="D3212" s="82" t="s">
        <v>109</v>
      </c>
      <c r="E3212" s="82" t="s">
        <v>98</v>
      </c>
      <c r="F3212" s="82" t="s">
        <v>141</v>
      </c>
      <c r="G3212" s="84">
        <f>G3213</f>
        <v>0</v>
      </c>
      <c r="H3212" s="84">
        <f>H3213</f>
        <v>0</v>
      </c>
      <c r="I3212" s="84">
        <f>I3213</f>
        <v>0</v>
      </c>
      <c r="J3212" s="159"/>
      <c r="K3212" s="187"/>
      <c r="L3212" s="187"/>
    </row>
    <row r="3213" spans="1:18" ht="16.5" hidden="1" customHeight="1" x14ac:dyDescent="0.2">
      <c r="A3213" s="80" t="s">
        <v>160</v>
      </c>
      <c r="B3213" s="81">
        <v>795</v>
      </c>
      <c r="C3213" s="82" t="s">
        <v>51</v>
      </c>
      <c r="D3213" s="82" t="s">
        <v>109</v>
      </c>
      <c r="E3213" s="82" t="s">
        <v>98</v>
      </c>
      <c r="F3213" s="82" t="s">
        <v>161</v>
      </c>
      <c r="G3213" s="84"/>
      <c r="H3213" s="84"/>
      <c r="I3213" s="84"/>
      <c r="J3213" s="159"/>
      <c r="K3213" s="187"/>
      <c r="L3213" s="187"/>
    </row>
    <row r="3214" spans="1:18" ht="22.5" hidden="1" customHeight="1" x14ac:dyDescent="0.2">
      <c r="A3214" s="80" t="s">
        <v>297</v>
      </c>
      <c r="B3214" s="81">
        <v>795</v>
      </c>
      <c r="C3214" s="82" t="s">
        <v>51</v>
      </c>
      <c r="D3214" s="82" t="s">
        <v>109</v>
      </c>
      <c r="E3214" s="82" t="s">
        <v>98</v>
      </c>
      <c r="F3214" s="82" t="s">
        <v>34</v>
      </c>
      <c r="G3214" s="84">
        <f>G3215</f>
        <v>0</v>
      </c>
      <c r="H3214" s="84">
        <f>H3215</f>
        <v>0</v>
      </c>
      <c r="I3214" s="84">
        <f>I3215</f>
        <v>0</v>
      </c>
      <c r="J3214" s="159"/>
      <c r="K3214" s="187"/>
      <c r="L3214" s="187"/>
    </row>
    <row r="3215" spans="1:18" ht="30.75" hidden="1" customHeight="1" x14ac:dyDescent="0.2">
      <c r="A3215" s="80" t="s">
        <v>35</v>
      </c>
      <c r="B3215" s="81">
        <v>795</v>
      </c>
      <c r="C3215" s="82" t="s">
        <v>51</v>
      </c>
      <c r="D3215" s="82" t="s">
        <v>109</v>
      </c>
      <c r="E3215" s="82" t="s">
        <v>98</v>
      </c>
      <c r="F3215" s="82" t="s">
        <v>36</v>
      </c>
      <c r="G3215" s="84"/>
      <c r="H3215" s="84"/>
      <c r="I3215" s="84"/>
      <c r="J3215" s="159"/>
      <c r="K3215" s="187"/>
      <c r="L3215" s="187"/>
    </row>
    <row r="3216" spans="1:18" s="18" customFormat="1" ht="65.25" hidden="1" customHeight="1" x14ac:dyDescent="0.2">
      <c r="A3216" s="80" t="s">
        <v>459</v>
      </c>
      <c r="B3216" s="81">
        <v>795</v>
      </c>
      <c r="C3216" s="82" t="s">
        <v>51</v>
      </c>
      <c r="D3216" s="82" t="s">
        <v>109</v>
      </c>
      <c r="E3216" s="82" t="s">
        <v>43</v>
      </c>
      <c r="F3216" s="82"/>
      <c r="G3216" s="84">
        <f>G3217+G3221+G3219</f>
        <v>0</v>
      </c>
      <c r="H3216" s="84">
        <v>0</v>
      </c>
      <c r="I3216" s="84">
        <v>0</v>
      </c>
      <c r="J3216" s="159"/>
      <c r="K3216" s="201"/>
      <c r="L3216" s="182"/>
      <c r="M3216" s="180"/>
      <c r="N3216" s="180"/>
      <c r="O3216" s="180"/>
      <c r="P3216" s="180"/>
      <c r="Q3216" s="180"/>
      <c r="R3216" s="180"/>
    </row>
    <row r="3217" spans="1:18" s="18" customFormat="1" ht="32.25" hidden="1" customHeight="1" x14ac:dyDescent="0.2">
      <c r="A3217" s="80" t="s">
        <v>297</v>
      </c>
      <c r="B3217" s="81">
        <v>795</v>
      </c>
      <c r="C3217" s="82" t="s">
        <v>51</v>
      </c>
      <c r="D3217" s="82" t="s">
        <v>109</v>
      </c>
      <c r="E3217" s="82" t="s">
        <v>43</v>
      </c>
      <c r="F3217" s="82" t="s">
        <v>34</v>
      </c>
      <c r="G3217" s="84">
        <f>G3218</f>
        <v>0</v>
      </c>
      <c r="H3217" s="84">
        <v>0</v>
      </c>
      <c r="I3217" s="84">
        <v>0</v>
      </c>
      <c r="J3217" s="159"/>
      <c r="K3217" s="201"/>
      <c r="L3217" s="182"/>
      <c r="M3217" s="180"/>
      <c r="N3217" s="180"/>
      <c r="O3217" s="180"/>
      <c r="P3217" s="180"/>
      <c r="Q3217" s="180"/>
      <c r="R3217" s="180"/>
    </row>
    <row r="3218" spans="1:18" s="18" customFormat="1" ht="15.75" hidden="1" customHeight="1" x14ac:dyDescent="0.2">
      <c r="A3218" s="80" t="s">
        <v>35</v>
      </c>
      <c r="B3218" s="81">
        <v>795</v>
      </c>
      <c r="C3218" s="82" t="s">
        <v>51</v>
      </c>
      <c r="D3218" s="82" t="s">
        <v>109</v>
      </c>
      <c r="E3218" s="82" t="s">
        <v>43</v>
      </c>
      <c r="F3218" s="82" t="s">
        <v>36</v>
      </c>
      <c r="G3218" s="84"/>
      <c r="H3218" s="84">
        <v>0</v>
      </c>
      <c r="I3218" s="84">
        <v>0</v>
      </c>
      <c r="J3218" s="159"/>
      <c r="K3218" s="201"/>
      <c r="L3218" s="182"/>
      <c r="M3218" s="180"/>
      <c r="N3218" s="180"/>
      <c r="O3218" s="180"/>
      <c r="P3218" s="180"/>
      <c r="Q3218" s="180"/>
      <c r="R3218" s="180"/>
    </row>
    <row r="3219" spans="1:18" ht="22.5" hidden="1" customHeight="1" x14ac:dyDescent="0.2">
      <c r="A3219" s="80" t="s">
        <v>297</v>
      </c>
      <c r="B3219" s="81">
        <v>795</v>
      </c>
      <c r="C3219" s="82" t="s">
        <v>51</v>
      </c>
      <c r="D3219" s="82" t="s">
        <v>109</v>
      </c>
      <c r="E3219" s="82" t="s">
        <v>43</v>
      </c>
      <c r="F3219" s="82" t="s">
        <v>34</v>
      </c>
      <c r="G3219" s="84">
        <f>G3220</f>
        <v>0</v>
      </c>
      <c r="H3219" s="84">
        <v>0</v>
      </c>
      <c r="I3219" s="84">
        <v>0</v>
      </c>
      <c r="J3219" s="159"/>
      <c r="K3219" s="187"/>
      <c r="L3219" s="187"/>
    </row>
    <row r="3220" spans="1:18" ht="16.5" hidden="1" customHeight="1" x14ac:dyDescent="0.2">
      <c r="A3220" s="80" t="s">
        <v>35</v>
      </c>
      <c r="B3220" s="81">
        <v>795</v>
      </c>
      <c r="C3220" s="82" t="s">
        <v>51</v>
      </c>
      <c r="D3220" s="82" t="s">
        <v>109</v>
      </c>
      <c r="E3220" s="82" t="s">
        <v>43</v>
      </c>
      <c r="F3220" s="82" t="s">
        <v>36</v>
      </c>
      <c r="G3220" s="84"/>
      <c r="H3220" s="84"/>
      <c r="I3220" s="84"/>
      <c r="J3220" s="159"/>
      <c r="K3220" s="187"/>
      <c r="L3220" s="187"/>
    </row>
    <row r="3221" spans="1:18" ht="22.5" hidden="1" customHeight="1" x14ac:dyDescent="0.2">
      <c r="A3221" s="80" t="s">
        <v>140</v>
      </c>
      <c r="B3221" s="81">
        <v>795</v>
      </c>
      <c r="C3221" s="82" t="s">
        <v>51</v>
      </c>
      <c r="D3221" s="82" t="s">
        <v>109</v>
      </c>
      <c r="E3221" s="82" t="s">
        <v>43</v>
      </c>
      <c r="F3221" s="82" t="s">
        <v>141</v>
      </c>
      <c r="G3221" s="84">
        <f>G3222</f>
        <v>0</v>
      </c>
      <c r="H3221" s="84">
        <v>0</v>
      </c>
      <c r="I3221" s="84">
        <v>0</v>
      </c>
      <c r="J3221" s="159"/>
      <c r="K3221" s="187"/>
      <c r="L3221" s="187"/>
    </row>
    <row r="3222" spans="1:18" ht="16.5" hidden="1" customHeight="1" x14ac:dyDescent="0.2">
      <c r="A3222" s="80" t="s">
        <v>160</v>
      </c>
      <c r="B3222" s="81">
        <v>795</v>
      </c>
      <c r="C3222" s="82" t="s">
        <v>51</v>
      </c>
      <c r="D3222" s="82" t="s">
        <v>109</v>
      </c>
      <c r="E3222" s="82" t="s">
        <v>43</v>
      </c>
      <c r="F3222" s="82" t="s">
        <v>161</v>
      </c>
      <c r="G3222" s="84"/>
      <c r="H3222" s="84"/>
      <c r="I3222" s="84"/>
      <c r="J3222" s="159"/>
      <c r="K3222" s="187"/>
      <c r="L3222" s="187"/>
    </row>
    <row r="3223" spans="1:18" ht="62.25" hidden="1" customHeight="1" x14ac:dyDescent="0.2">
      <c r="A3223" s="80" t="s">
        <v>625</v>
      </c>
      <c r="B3223" s="81">
        <v>795</v>
      </c>
      <c r="C3223" s="82" t="s">
        <v>51</v>
      </c>
      <c r="D3223" s="82" t="s">
        <v>109</v>
      </c>
      <c r="E3223" s="82" t="s">
        <v>624</v>
      </c>
      <c r="F3223" s="82"/>
      <c r="G3223" s="84">
        <f>G3224</f>
        <v>0</v>
      </c>
      <c r="H3223" s="84">
        <f t="shared" ref="H3223:I3223" si="863">H3224+H3226+H3228</f>
        <v>0</v>
      </c>
      <c r="I3223" s="84">
        <f t="shared" si="863"/>
        <v>0</v>
      </c>
      <c r="J3223" s="159"/>
      <c r="K3223" s="187"/>
      <c r="L3223" s="187"/>
      <c r="M3223" s="189"/>
    </row>
    <row r="3224" spans="1:18" s="18" customFormat="1" ht="15.75" hidden="1" customHeight="1" x14ac:dyDescent="0.2">
      <c r="A3224" s="80" t="s">
        <v>297</v>
      </c>
      <c r="B3224" s="81">
        <v>795</v>
      </c>
      <c r="C3224" s="82" t="s">
        <v>51</v>
      </c>
      <c r="D3224" s="82" t="s">
        <v>109</v>
      </c>
      <c r="E3224" s="82" t="s">
        <v>624</v>
      </c>
      <c r="F3224" s="82" t="s">
        <v>34</v>
      </c>
      <c r="G3224" s="84">
        <f>G3225</f>
        <v>0</v>
      </c>
      <c r="H3224" s="255">
        <v>0</v>
      </c>
      <c r="I3224" s="255">
        <v>0</v>
      </c>
      <c r="J3224" s="181"/>
      <c r="K3224" s="201"/>
      <c r="L3224" s="182"/>
      <c r="M3224" s="180"/>
      <c r="N3224" s="180"/>
      <c r="O3224" s="180"/>
      <c r="P3224" s="180"/>
      <c r="Q3224" s="180"/>
      <c r="R3224" s="180"/>
    </row>
    <row r="3225" spans="1:18" s="18" customFormat="1" ht="35.25" hidden="1" customHeight="1" x14ac:dyDescent="0.2">
      <c r="A3225" s="80" t="s">
        <v>35</v>
      </c>
      <c r="B3225" s="81">
        <v>795</v>
      </c>
      <c r="C3225" s="82" t="s">
        <v>51</v>
      </c>
      <c r="D3225" s="82" t="s">
        <v>109</v>
      </c>
      <c r="E3225" s="82" t="s">
        <v>624</v>
      </c>
      <c r="F3225" s="82" t="s">
        <v>36</v>
      </c>
      <c r="G3225" s="84"/>
      <c r="H3225" s="255"/>
      <c r="I3225" s="255"/>
      <c r="J3225" s="181"/>
      <c r="K3225" s="201"/>
      <c r="L3225" s="182"/>
      <c r="M3225" s="180"/>
      <c r="N3225" s="180"/>
      <c r="O3225" s="180"/>
      <c r="P3225" s="180"/>
      <c r="Q3225" s="180"/>
      <c r="R3225" s="180"/>
    </row>
    <row r="3226" spans="1:18" ht="68.25" hidden="1" customHeight="1" x14ac:dyDescent="0.2">
      <c r="A3226" s="80" t="s">
        <v>379</v>
      </c>
      <c r="B3226" s="81">
        <v>795</v>
      </c>
      <c r="C3226" s="82" t="s">
        <v>51</v>
      </c>
      <c r="D3226" s="82" t="s">
        <v>109</v>
      </c>
      <c r="E3226" s="82" t="s">
        <v>7</v>
      </c>
      <c r="F3226" s="82"/>
      <c r="G3226" s="84">
        <f>G3227</f>
        <v>0</v>
      </c>
      <c r="H3226" s="84">
        <v>0</v>
      </c>
      <c r="I3226" s="84">
        <v>0</v>
      </c>
      <c r="J3226" s="159"/>
      <c r="K3226" s="187"/>
      <c r="L3226" s="187"/>
    </row>
    <row r="3227" spans="1:18" ht="22.5" hidden="1" customHeight="1" x14ac:dyDescent="0.2">
      <c r="A3227" s="80" t="s">
        <v>140</v>
      </c>
      <c r="B3227" s="81">
        <v>795</v>
      </c>
      <c r="C3227" s="82" t="s">
        <v>51</v>
      </c>
      <c r="D3227" s="82" t="s">
        <v>109</v>
      </c>
      <c r="E3227" s="82" t="s">
        <v>7</v>
      </c>
      <c r="F3227" s="82" t="s">
        <v>141</v>
      </c>
      <c r="G3227" s="84">
        <f>G3228</f>
        <v>0</v>
      </c>
      <c r="H3227" s="84">
        <v>0</v>
      </c>
      <c r="I3227" s="84">
        <v>0</v>
      </c>
      <c r="J3227" s="159"/>
      <c r="K3227" s="187"/>
      <c r="L3227" s="187"/>
    </row>
    <row r="3228" spans="1:18" ht="16.5" hidden="1" customHeight="1" x14ac:dyDescent="0.2">
      <c r="A3228" s="80" t="s">
        <v>160</v>
      </c>
      <c r="B3228" s="81">
        <v>795</v>
      </c>
      <c r="C3228" s="82" t="s">
        <v>51</v>
      </c>
      <c r="D3228" s="82" t="s">
        <v>109</v>
      </c>
      <c r="E3228" s="82" t="s">
        <v>7</v>
      </c>
      <c r="F3228" s="82" t="s">
        <v>161</v>
      </c>
      <c r="G3228" s="84"/>
      <c r="H3228" s="84"/>
      <c r="I3228" s="84"/>
      <c r="J3228" s="159"/>
      <c r="K3228" s="187"/>
      <c r="L3228" s="187"/>
    </row>
    <row r="3229" spans="1:18" ht="63" hidden="1" customHeight="1" x14ac:dyDescent="0.2">
      <c r="A3229" s="80" t="s">
        <v>581</v>
      </c>
      <c r="B3229" s="81">
        <v>795</v>
      </c>
      <c r="C3229" s="82" t="s">
        <v>51</v>
      </c>
      <c r="D3229" s="82" t="s">
        <v>109</v>
      </c>
      <c r="E3229" s="82" t="s">
        <v>275</v>
      </c>
      <c r="F3229" s="82"/>
      <c r="G3229" s="84">
        <f>G3230</f>
        <v>0</v>
      </c>
      <c r="H3229" s="84"/>
      <c r="I3229" s="84"/>
      <c r="J3229" s="159"/>
      <c r="K3229" s="187"/>
      <c r="L3229" s="187"/>
    </row>
    <row r="3230" spans="1:18" ht="16.5" hidden="1" customHeight="1" x14ac:dyDescent="0.2">
      <c r="A3230" s="80" t="s">
        <v>297</v>
      </c>
      <c r="B3230" s="81">
        <v>795</v>
      </c>
      <c r="C3230" s="82" t="s">
        <v>51</v>
      </c>
      <c r="D3230" s="82" t="s">
        <v>109</v>
      </c>
      <c r="E3230" s="82" t="s">
        <v>275</v>
      </c>
      <c r="F3230" s="82" t="s">
        <v>34</v>
      </c>
      <c r="G3230" s="84">
        <f>G3231</f>
        <v>0</v>
      </c>
      <c r="H3230" s="84"/>
      <c r="I3230" s="84"/>
      <c r="J3230" s="159"/>
      <c r="K3230" s="187"/>
      <c r="L3230" s="187"/>
    </row>
    <row r="3231" spans="1:18" ht="28.5" hidden="1" customHeight="1" x14ac:dyDescent="0.2">
      <c r="A3231" s="80" t="s">
        <v>35</v>
      </c>
      <c r="B3231" s="81">
        <v>795</v>
      </c>
      <c r="C3231" s="82" t="s">
        <v>51</v>
      </c>
      <c r="D3231" s="82" t="s">
        <v>109</v>
      </c>
      <c r="E3231" s="82" t="s">
        <v>275</v>
      </c>
      <c r="F3231" s="82" t="s">
        <v>36</v>
      </c>
      <c r="G3231" s="84"/>
      <c r="H3231" s="84"/>
      <c r="I3231" s="84"/>
      <c r="J3231" s="159"/>
      <c r="K3231" s="187"/>
      <c r="L3231" s="187"/>
    </row>
    <row r="3232" spans="1:18" s="18" customFormat="1" ht="76.5" hidden="1" customHeight="1" x14ac:dyDescent="0.2">
      <c r="A3232" s="119" t="s">
        <v>590</v>
      </c>
      <c r="B3232" s="81">
        <v>795</v>
      </c>
      <c r="C3232" s="82" t="s">
        <v>51</v>
      </c>
      <c r="D3232" s="82" t="s">
        <v>109</v>
      </c>
      <c r="E3232" s="82" t="s">
        <v>615</v>
      </c>
      <c r="F3232" s="82"/>
      <c r="G3232" s="84">
        <f t="shared" ref="G3232:I3233" si="864">G3233</f>
        <v>0</v>
      </c>
      <c r="H3232" s="84">
        <f t="shared" si="864"/>
        <v>0</v>
      </c>
      <c r="I3232" s="84">
        <f t="shared" si="864"/>
        <v>0</v>
      </c>
      <c r="J3232" s="159"/>
      <c r="K3232" s="182"/>
      <c r="L3232" s="182"/>
      <c r="M3232" s="180"/>
      <c r="N3232" s="180"/>
      <c r="O3232" s="180"/>
      <c r="P3232" s="180"/>
      <c r="Q3232" s="180"/>
      <c r="R3232" s="180"/>
    </row>
    <row r="3233" spans="1:18" s="18" customFormat="1" ht="15" hidden="1" customHeight="1" x14ac:dyDescent="0.2">
      <c r="A3233" s="80" t="s">
        <v>297</v>
      </c>
      <c r="B3233" s="81">
        <v>795</v>
      </c>
      <c r="C3233" s="82" t="s">
        <v>51</v>
      </c>
      <c r="D3233" s="82" t="s">
        <v>109</v>
      </c>
      <c r="E3233" s="82" t="s">
        <v>615</v>
      </c>
      <c r="F3233" s="82" t="s">
        <v>34</v>
      </c>
      <c r="G3233" s="84">
        <f t="shared" si="864"/>
        <v>0</v>
      </c>
      <c r="H3233" s="84">
        <f t="shared" si="864"/>
        <v>0</v>
      </c>
      <c r="I3233" s="84">
        <f t="shared" si="864"/>
        <v>0</v>
      </c>
      <c r="J3233" s="159"/>
      <c r="K3233" s="182"/>
      <c r="L3233" s="182"/>
      <c r="M3233" s="180"/>
      <c r="N3233" s="180"/>
      <c r="O3233" s="180"/>
      <c r="P3233" s="180"/>
      <c r="Q3233" s="180"/>
      <c r="R3233" s="180"/>
    </row>
    <row r="3234" spans="1:18" s="18" customFormat="1" ht="32.25" hidden="1" customHeight="1" x14ac:dyDescent="0.2">
      <c r="A3234" s="80" t="s">
        <v>35</v>
      </c>
      <c r="B3234" s="81">
        <v>795</v>
      </c>
      <c r="C3234" s="82" t="s">
        <v>51</v>
      </c>
      <c r="D3234" s="82" t="s">
        <v>109</v>
      </c>
      <c r="E3234" s="82" t="s">
        <v>615</v>
      </c>
      <c r="F3234" s="82" t="s">
        <v>36</v>
      </c>
      <c r="G3234" s="84">
        <f>600000-600000</f>
        <v>0</v>
      </c>
      <c r="H3234" s="84">
        <v>0</v>
      </c>
      <c r="I3234" s="84">
        <v>0</v>
      </c>
      <c r="J3234" s="159"/>
      <c r="K3234" s="182"/>
      <c r="L3234" s="182"/>
      <c r="M3234" s="180"/>
      <c r="N3234" s="180"/>
      <c r="O3234" s="180"/>
      <c r="P3234" s="180"/>
      <c r="Q3234" s="180"/>
      <c r="R3234" s="180"/>
    </row>
    <row r="3235" spans="1:18" ht="87" hidden="1" customHeight="1" x14ac:dyDescent="0.2">
      <c r="A3235" s="80" t="s">
        <v>595</v>
      </c>
      <c r="B3235" s="81">
        <v>795</v>
      </c>
      <c r="C3235" s="82" t="s">
        <v>51</v>
      </c>
      <c r="D3235" s="82" t="s">
        <v>109</v>
      </c>
      <c r="E3235" s="82" t="s">
        <v>8</v>
      </c>
      <c r="F3235" s="82"/>
      <c r="G3235" s="84">
        <f>G3236+G3239+G3242</f>
        <v>0</v>
      </c>
      <c r="H3235" s="84">
        <f>H3236+H3239+H3242</f>
        <v>0</v>
      </c>
      <c r="I3235" s="84">
        <f t="shared" ref="I3235" si="865">I3236+I3239+I3242</f>
        <v>0</v>
      </c>
      <c r="J3235" s="159"/>
      <c r="K3235" s="187"/>
      <c r="L3235" s="187"/>
    </row>
    <row r="3236" spans="1:18" ht="91.5" hidden="1" customHeight="1" x14ac:dyDescent="0.2">
      <c r="A3236" s="80" t="s">
        <v>547</v>
      </c>
      <c r="B3236" s="81">
        <v>795</v>
      </c>
      <c r="C3236" s="82" t="s">
        <v>51</v>
      </c>
      <c r="D3236" s="82" t="s">
        <v>109</v>
      </c>
      <c r="E3236" s="82" t="s">
        <v>546</v>
      </c>
      <c r="F3236" s="82"/>
      <c r="G3236" s="84">
        <f>G3237</f>
        <v>0</v>
      </c>
      <c r="H3236" s="84">
        <v>0</v>
      </c>
      <c r="I3236" s="84">
        <v>0</v>
      </c>
      <c r="J3236" s="159"/>
      <c r="K3236" s="187"/>
      <c r="L3236" s="187"/>
    </row>
    <row r="3237" spans="1:18" ht="22.5" hidden="1" customHeight="1" x14ac:dyDescent="0.2">
      <c r="A3237" s="80" t="s">
        <v>140</v>
      </c>
      <c r="B3237" s="81">
        <v>795</v>
      </c>
      <c r="C3237" s="82" t="s">
        <v>51</v>
      </c>
      <c r="D3237" s="82" t="s">
        <v>109</v>
      </c>
      <c r="E3237" s="82" t="s">
        <v>546</v>
      </c>
      <c r="F3237" s="82" t="s">
        <v>141</v>
      </c>
      <c r="G3237" s="84">
        <f>G3238</f>
        <v>0</v>
      </c>
      <c r="H3237" s="84">
        <v>0</v>
      </c>
      <c r="I3237" s="84">
        <v>0</v>
      </c>
      <c r="J3237" s="159"/>
      <c r="K3237" s="187"/>
      <c r="L3237" s="187"/>
    </row>
    <row r="3238" spans="1:18" ht="16.5" hidden="1" customHeight="1" x14ac:dyDescent="0.2">
      <c r="A3238" s="80" t="s">
        <v>152</v>
      </c>
      <c r="B3238" s="81">
        <v>795</v>
      </c>
      <c r="C3238" s="82" t="s">
        <v>51</v>
      </c>
      <c r="D3238" s="82" t="s">
        <v>109</v>
      </c>
      <c r="E3238" s="82" t="s">
        <v>546</v>
      </c>
      <c r="F3238" s="82" t="s">
        <v>153</v>
      </c>
      <c r="G3238" s="84"/>
      <c r="H3238" s="84">
        <v>0</v>
      </c>
      <c r="I3238" s="84">
        <v>0</v>
      </c>
      <c r="J3238" s="159"/>
      <c r="K3238" s="187"/>
      <c r="L3238" s="187"/>
    </row>
    <row r="3239" spans="1:18" ht="48" hidden="1" customHeight="1" x14ac:dyDescent="0.2">
      <c r="A3239" s="80" t="s">
        <v>531</v>
      </c>
      <c r="B3239" s="81">
        <v>795</v>
      </c>
      <c r="C3239" s="82" t="s">
        <v>51</v>
      </c>
      <c r="D3239" s="82" t="s">
        <v>109</v>
      </c>
      <c r="E3239" s="82" t="s">
        <v>363</v>
      </c>
      <c r="F3239" s="82"/>
      <c r="G3239" s="84">
        <f>G3240</f>
        <v>0</v>
      </c>
      <c r="H3239" s="84">
        <v>0</v>
      </c>
      <c r="I3239" s="84">
        <v>0</v>
      </c>
      <c r="J3239" s="159"/>
      <c r="K3239" s="187"/>
      <c r="L3239" s="187"/>
    </row>
    <row r="3240" spans="1:18" ht="22.5" hidden="1" customHeight="1" x14ac:dyDescent="0.2">
      <c r="A3240" s="80" t="s">
        <v>140</v>
      </c>
      <c r="B3240" s="81">
        <v>795</v>
      </c>
      <c r="C3240" s="82" t="s">
        <v>51</v>
      </c>
      <c r="D3240" s="82" t="s">
        <v>109</v>
      </c>
      <c r="E3240" s="82" t="s">
        <v>363</v>
      </c>
      <c r="F3240" s="82" t="s">
        <v>141</v>
      </c>
      <c r="G3240" s="84">
        <f>G3241</f>
        <v>0</v>
      </c>
      <c r="H3240" s="84">
        <v>0</v>
      </c>
      <c r="I3240" s="84">
        <v>0</v>
      </c>
      <c r="J3240" s="159"/>
      <c r="K3240" s="187"/>
      <c r="L3240" s="187"/>
    </row>
    <row r="3241" spans="1:18" ht="16.5" hidden="1" customHeight="1" x14ac:dyDescent="0.2">
      <c r="A3241" s="80" t="s">
        <v>152</v>
      </c>
      <c r="B3241" s="81">
        <v>795</v>
      </c>
      <c r="C3241" s="82" t="s">
        <v>51</v>
      </c>
      <c r="D3241" s="82" t="s">
        <v>109</v>
      </c>
      <c r="E3241" s="82" t="s">
        <v>363</v>
      </c>
      <c r="F3241" s="82" t="s">
        <v>153</v>
      </c>
      <c r="G3241" s="84"/>
      <c r="H3241" s="84">
        <v>0</v>
      </c>
      <c r="I3241" s="84">
        <v>0</v>
      </c>
      <c r="J3241" s="159"/>
      <c r="K3241" s="187"/>
      <c r="L3241" s="187"/>
    </row>
    <row r="3242" spans="1:18" s="18" customFormat="1" ht="122.25" hidden="1" customHeight="1" x14ac:dyDescent="0.2">
      <c r="A3242" s="128" t="s">
        <v>596</v>
      </c>
      <c r="B3242" s="81">
        <v>795</v>
      </c>
      <c r="C3242" s="82" t="s">
        <v>51</v>
      </c>
      <c r="D3242" s="82" t="s">
        <v>109</v>
      </c>
      <c r="E3242" s="82" t="s">
        <v>548</v>
      </c>
      <c r="F3242" s="82"/>
      <c r="G3242" s="84">
        <f>G3243+G3245</f>
        <v>0</v>
      </c>
      <c r="H3242" s="84">
        <f t="shared" ref="H3242:I3242" si="866">H3243+H3245</f>
        <v>0</v>
      </c>
      <c r="I3242" s="84">
        <f t="shared" si="866"/>
        <v>0</v>
      </c>
      <c r="J3242" s="159"/>
      <c r="K3242" s="182"/>
      <c r="L3242" s="182"/>
      <c r="M3242" s="180"/>
      <c r="N3242" s="180"/>
      <c r="O3242" s="180"/>
      <c r="P3242" s="180"/>
      <c r="Q3242" s="180"/>
      <c r="R3242" s="180"/>
    </row>
    <row r="3243" spans="1:18" s="18" customFormat="1" ht="24.75" hidden="1" customHeight="1" x14ac:dyDescent="0.2">
      <c r="A3243" s="80" t="s">
        <v>297</v>
      </c>
      <c r="B3243" s="81">
        <v>795</v>
      </c>
      <c r="C3243" s="82" t="s">
        <v>51</v>
      </c>
      <c r="D3243" s="82" t="s">
        <v>109</v>
      </c>
      <c r="E3243" s="82" t="s">
        <v>548</v>
      </c>
      <c r="F3243" s="82" t="s">
        <v>34</v>
      </c>
      <c r="G3243" s="84">
        <f t="shared" ref="G3243:I3243" si="867">G3244</f>
        <v>0</v>
      </c>
      <c r="H3243" s="84">
        <f t="shared" si="867"/>
        <v>0</v>
      </c>
      <c r="I3243" s="84">
        <f t="shared" si="867"/>
        <v>0</v>
      </c>
      <c r="J3243" s="159"/>
      <c r="K3243" s="182"/>
      <c r="L3243" s="182"/>
      <c r="M3243" s="180"/>
      <c r="N3243" s="180"/>
      <c r="O3243" s="180"/>
      <c r="P3243" s="180"/>
      <c r="Q3243" s="180"/>
      <c r="R3243" s="180"/>
    </row>
    <row r="3244" spans="1:18" s="18" customFormat="1" ht="30.75" hidden="1" customHeight="1" x14ac:dyDescent="0.2">
      <c r="A3244" s="80" t="s">
        <v>35</v>
      </c>
      <c r="B3244" s="81">
        <v>795</v>
      </c>
      <c r="C3244" s="82" t="s">
        <v>51</v>
      </c>
      <c r="D3244" s="82" t="s">
        <v>109</v>
      </c>
      <c r="E3244" s="82" t="s">
        <v>548</v>
      </c>
      <c r="F3244" s="82" t="s">
        <v>36</v>
      </c>
      <c r="G3244" s="84">
        <f>5365800-50+268287.5-5634037.5</f>
        <v>0</v>
      </c>
      <c r="H3244" s="84"/>
      <c r="I3244" s="84"/>
      <c r="J3244" s="159"/>
      <c r="K3244" s="182"/>
      <c r="L3244" s="182"/>
      <c r="M3244" s="180"/>
      <c r="N3244" s="180"/>
      <c r="O3244" s="180"/>
      <c r="P3244" s="180"/>
      <c r="Q3244" s="180"/>
      <c r="R3244" s="180"/>
    </row>
    <row r="3245" spans="1:18" s="87" customFormat="1" ht="22.5" hidden="1" customHeight="1" x14ac:dyDescent="0.2">
      <c r="A3245" s="80" t="s">
        <v>140</v>
      </c>
      <c r="B3245" s="81">
        <v>795</v>
      </c>
      <c r="C3245" s="82" t="s">
        <v>51</v>
      </c>
      <c r="D3245" s="82" t="s">
        <v>109</v>
      </c>
      <c r="E3245" s="82" t="s">
        <v>548</v>
      </c>
      <c r="F3245" s="82" t="s">
        <v>141</v>
      </c>
      <c r="G3245" s="84">
        <f>G3246</f>
        <v>0</v>
      </c>
      <c r="H3245" s="84">
        <f t="shared" ref="H3245:I3245" si="868">H3246</f>
        <v>0</v>
      </c>
      <c r="I3245" s="84">
        <f t="shared" si="868"/>
        <v>0</v>
      </c>
      <c r="J3245" s="159"/>
      <c r="K3245" s="187"/>
      <c r="L3245" s="187"/>
      <c r="M3245" s="166"/>
      <c r="N3245" s="166"/>
      <c r="O3245" s="166"/>
      <c r="P3245" s="166"/>
      <c r="Q3245" s="166"/>
      <c r="R3245" s="166"/>
    </row>
    <row r="3246" spans="1:18" s="87" customFormat="1" ht="16.5" hidden="1" customHeight="1" x14ac:dyDescent="0.2">
      <c r="A3246" s="80" t="s">
        <v>160</v>
      </c>
      <c r="B3246" s="81">
        <v>795</v>
      </c>
      <c r="C3246" s="82" t="s">
        <v>51</v>
      </c>
      <c r="D3246" s="82" t="s">
        <v>109</v>
      </c>
      <c r="E3246" s="82" t="s">
        <v>548</v>
      </c>
      <c r="F3246" s="82" t="s">
        <v>161</v>
      </c>
      <c r="G3246" s="84"/>
      <c r="H3246" s="115"/>
      <c r="I3246" s="115"/>
      <c r="J3246" s="178"/>
      <c r="K3246" s="187"/>
      <c r="L3246" s="187"/>
      <c r="M3246" s="166"/>
      <c r="N3246" s="166"/>
      <c r="O3246" s="166"/>
      <c r="P3246" s="166"/>
      <c r="Q3246" s="166"/>
      <c r="R3246" s="166"/>
    </row>
    <row r="3247" spans="1:18" s="18" customFormat="1" ht="32.25" hidden="1" customHeight="1" x14ac:dyDescent="0.2">
      <c r="A3247" s="80" t="s">
        <v>451</v>
      </c>
      <c r="B3247" s="81">
        <v>795</v>
      </c>
      <c r="C3247" s="82" t="s">
        <v>51</v>
      </c>
      <c r="D3247" s="82" t="s">
        <v>109</v>
      </c>
      <c r="E3247" s="82" t="s">
        <v>184</v>
      </c>
      <c r="F3247" s="82"/>
      <c r="G3247" s="84">
        <f t="shared" ref="G3247:I3252" si="869">G3248</f>
        <v>0</v>
      </c>
      <c r="H3247" s="84">
        <f t="shared" si="869"/>
        <v>0</v>
      </c>
      <c r="I3247" s="84">
        <f>I3248+I3251</f>
        <v>0</v>
      </c>
      <c r="J3247" s="159"/>
      <c r="K3247" s="182"/>
      <c r="L3247" s="182"/>
      <c r="M3247" s="180"/>
      <c r="N3247" s="180"/>
      <c r="O3247" s="180"/>
      <c r="P3247" s="180"/>
      <c r="Q3247" s="180"/>
      <c r="R3247" s="180"/>
    </row>
    <row r="3248" spans="1:18" s="18" customFormat="1" ht="56.25" hidden="1" customHeight="1" x14ac:dyDescent="0.2">
      <c r="A3248" s="80" t="s">
        <v>699</v>
      </c>
      <c r="B3248" s="81">
        <v>795</v>
      </c>
      <c r="C3248" s="82" t="s">
        <v>51</v>
      </c>
      <c r="D3248" s="82" t="s">
        <v>109</v>
      </c>
      <c r="E3248" s="82" t="s">
        <v>375</v>
      </c>
      <c r="F3248" s="82"/>
      <c r="G3248" s="84">
        <f t="shared" si="869"/>
        <v>0</v>
      </c>
      <c r="H3248" s="84">
        <f t="shared" si="869"/>
        <v>0</v>
      </c>
      <c r="I3248" s="84">
        <f t="shared" si="869"/>
        <v>0</v>
      </c>
      <c r="J3248" s="159"/>
      <c r="K3248" s="182"/>
      <c r="L3248" s="182"/>
      <c r="M3248" s="180"/>
      <c r="N3248" s="180"/>
      <c r="O3248" s="180"/>
      <c r="P3248" s="180"/>
      <c r="Q3248" s="180"/>
      <c r="R3248" s="180"/>
    </row>
    <row r="3249" spans="1:18" s="18" customFormat="1" ht="39" hidden="1" customHeight="1" x14ac:dyDescent="0.2">
      <c r="A3249" s="80" t="s">
        <v>91</v>
      </c>
      <c r="B3249" s="81">
        <v>795</v>
      </c>
      <c r="C3249" s="82" t="s">
        <v>51</v>
      </c>
      <c r="D3249" s="82" t="s">
        <v>109</v>
      </c>
      <c r="E3249" s="82" t="s">
        <v>375</v>
      </c>
      <c r="F3249" s="82" t="s">
        <v>316</v>
      </c>
      <c r="G3249" s="84">
        <f t="shared" si="869"/>
        <v>0</v>
      </c>
      <c r="H3249" s="84">
        <f t="shared" si="869"/>
        <v>0</v>
      </c>
      <c r="I3249" s="84">
        <f t="shared" si="869"/>
        <v>0</v>
      </c>
      <c r="J3249" s="159"/>
      <c r="K3249" s="182"/>
      <c r="L3249" s="182"/>
      <c r="M3249" s="180"/>
      <c r="N3249" s="180"/>
      <c r="O3249" s="180"/>
      <c r="P3249" s="180"/>
      <c r="Q3249" s="180"/>
      <c r="R3249" s="180"/>
    </row>
    <row r="3250" spans="1:18" s="18" customFormat="1" ht="15.75" hidden="1" customHeight="1" x14ac:dyDescent="0.2">
      <c r="A3250" s="80" t="s">
        <v>317</v>
      </c>
      <c r="B3250" s="81">
        <v>795</v>
      </c>
      <c r="C3250" s="82" t="s">
        <v>51</v>
      </c>
      <c r="D3250" s="82" t="s">
        <v>109</v>
      </c>
      <c r="E3250" s="82" t="s">
        <v>375</v>
      </c>
      <c r="F3250" s="82" t="s">
        <v>318</v>
      </c>
      <c r="G3250" s="84"/>
      <c r="H3250" s="84"/>
      <c r="I3250" s="84"/>
      <c r="J3250" s="159"/>
      <c r="K3250" s="182"/>
      <c r="L3250" s="182"/>
      <c r="M3250" s="180"/>
      <c r="N3250" s="180"/>
      <c r="O3250" s="180"/>
      <c r="P3250" s="180"/>
      <c r="Q3250" s="180"/>
      <c r="R3250" s="180"/>
    </row>
    <row r="3251" spans="1:18" s="18" customFormat="1" ht="70.5" hidden="1" customHeight="1" x14ac:dyDescent="0.2">
      <c r="A3251" s="80" t="s">
        <v>522</v>
      </c>
      <c r="B3251" s="81">
        <v>795</v>
      </c>
      <c r="C3251" s="82" t="s">
        <v>51</v>
      </c>
      <c r="D3251" s="82" t="s">
        <v>109</v>
      </c>
      <c r="E3251" s="82" t="s">
        <v>521</v>
      </c>
      <c r="F3251" s="82"/>
      <c r="G3251" s="84">
        <f t="shared" si="869"/>
        <v>0</v>
      </c>
      <c r="H3251" s="84">
        <f t="shared" si="869"/>
        <v>0</v>
      </c>
      <c r="I3251" s="84">
        <f t="shared" si="869"/>
        <v>0</v>
      </c>
      <c r="J3251" s="159"/>
      <c r="K3251" s="182"/>
      <c r="L3251" s="182"/>
      <c r="M3251" s="180"/>
      <c r="N3251" s="180"/>
      <c r="O3251" s="180"/>
      <c r="P3251" s="180"/>
      <c r="Q3251" s="180"/>
      <c r="R3251" s="180"/>
    </row>
    <row r="3252" spans="1:18" s="18" customFormat="1" ht="39" hidden="1" customHeight="1" x14ac:dyDescent="0.2">
      <c r="A3252" s="80" t="s">
        <v>91</v>
      </c>
      <c r="B3252" s="81">
        <v>795</v>
      </c>
      <c r="C3252" s="82" t="s">
        <v>51</v>
      </c>
      <c r="D3252" s="82" t="s">
        <v>109</v>
      </c>
      <c r="E3252" s="82" t="s">
        <v>521</v>
      </c>
      <c r="F3252" s="82" t="s">
        <v>316</v>
      </c>
      <c r="G3252" s="84">
        <f t="shared" si="869"/>
        <v>0</v>
      </c>
      <c r="H3252" s="84">
        <f t="shared" si="869"/>
        <v>0</v>
      </c>
      <c r="I3252" s="84">
        <f t="shared" si="869"/>
        <v>0</v>
      </c>
      <c r="J3252" s="159"/>
      <c r="K3252" s="182"/>
      <c r="L3252" s="182"/>
      <c r="M3252" s="180"/>
      <c r="N3252" s="180"/>
      <c r="O3252" s="180"/>
      <c r="P3252" s="180"/>
      <c r="Q3252" s="180"/>
      <c r="R3252" s="180"/>
    </row>
    <row r="3253" spans="1:18" s="18" customFormat="1" ht="15.75" hidden="1" customHeight="1" x14ac:dyDescent="0.2">
      <c r="A3253" s="80" t="s">
        <v>317</v>
      </c>
      <c r="B3253" s="81">
        <v>795</v>
      </c>
      <c r="C3253" s="82" t="s">
        <v>51</v>
      </c>
      <c r="D3253" s="82" t="s">
        <v>109</v>
      </c>
      <c r="E3253" s="82" t="s">
        <v>521</v>
      </c>
      <c r="F3253" s="82" t="s">
        <v>318</v>
      </c>
      <c r="G3253" s="84"/>
      <c r="H3253" s="84"/>
      <c r="I3253" s="84"/>
      <c r="J3253" s="159"/>
      <c r="K3253" s="182"/>
      <c r="L3253" s="182"/>
      <c r="M3253" s="180"/>
      <c r="N3253" s="180"/>
      <c r="O3253" s="180"/>
      <c r="P3253" s="180"/>
      <c r="Q3253" s="180"/>
      <c r="R3253" s="180"/>
    </row>
    <row r="3254" spans="1:18" ht="25.5" hidden="1" x14ac:dyDescent="0.2">
      <c r="A3254" s="125" t="s">
        <v>151</v>
      </c>
      <c r="B3254" s="133">
        <v>793</v>
      </c>
      <c r="C3254" s="82" t="s">
        <v>51</v>
      </c>
      <c r="D3254" s="82" t="s">
        <v>109</v>
      </c>
      <c r="E3254" s="82" t="s">
        <v>216</v>
      </c>
      <c r="F3254" s="133"/>
      <c r="G3254" s="84">
        <f>G3255</f>
        <v>0</v>
      </c>
      <c r="H3254" s="84">
        <f t="shared" ref="H3254:I3254" si="870">H3255</f>
        <v>0</v>
      </c>
      <c r="I3254" s="84">
        <f t="shared" si="870"/>
        <v>0</v>
      </c>
      <c r="J3254" s="159"/>
      <c r="K3254" s="188"/>
      <c r="L3254" s="187"/>
    </row>
    <row r="3255" spans="1:18" ht="25.5" hidden="1" x14ac:dyDescent="0.2">
      <c r="A3255" s="80" t="s">
        <v>297</v>
      </c>
      <c r="B3255" s="133">
        <v>793</v>
      </c>
      <c r="C3255" s="82" t="s">
        <v>51</v>
      </c>
      <c r="D3255" s="82" t="s">
        <v>109</v>
      </c>
      <c r="E3255" s="82" t="s">
        <v>254</v>
      </c>
      <c r="F3255" s="82" t="s">
        <v>34</v>
      </c>
      <c r="G3255" s="84">
        <f>G3256</f>
        <v>0</v>
      </c>
      <c r="H3255" s="84">
        <f>H3256</f>
        <v>0</v>
      </c>
      <c r="I3255" s="84">
        <f>I3256</f>
        <v>0</v>
      </c>
      <c r="J3255" s="159"/>
      <c r="K3255" s="188"/>
      <c r="L3255" s="187"/>
    </row>
    <row r="3256" spans="1:18" ht="35.25" hidden="1" customHeight="1" x14ac:dyDescent="0.2">
      <c r="A3256" s="80" t="s">
        <v>35</v>
      </c>
      <c r="B3256" s="133">
        <v>793</v>
      </c>
      <c r="C3256" s="82" t="s">
        <v>51</v>
      </c>
      <c r="D3256" s="82" t="s">
        <v>109</v>
      </c>
      <c r="E3256" s="82" t="s">
        <v>254</v>
      </c>
      <c r="F3256" s="82" t="s">
        <v>36</v>
      </c>
      <c r="G3256" s="84"/>
      <c r="H3256" s="84"/>
      <c r="I3256" s="84"/>
      <c r="J3256" s="159"/>
      <c r="K3256" s="188"/>
      <c r="L3256" s="187"/>
    </row>
    <row r="3257" spans="1:18" s="28" customFormat="1" ht="24.75" hidden="1" customHeight="1" x14ac:dyDescent="0.2">
      <c r="A3257" s="125" t="s">
        <v>151</v>
      </c>
      <c r="B3257" s="133">
        <v>793</v>
      </c>
      <c r="C3257" s="82" t="s">
        <v>51</v>
      </c>
      <c r="D3257" s="82" t="s">
        <v>109</v>
      </c>
      <c r="E3257" s="82" t="s">
        <v>216</v>
      </c>
      <c r="F3257" s="152"/>
      <c r="G3257" s="84">
        <f t="shared" ref="G3257:I3257" si="871">G3258</f>
        <v>0</v>
      </c>
      <c r="H3257" s="84">
        <f t="shared" si="871"/>
        <v>0</v>
      </c>
      <c r="I3257" s="84">
        <f t="shared" si="871"/>
        <v>0</v>
      </c>
      <c r="J3257" s="159"/>
      <c r="K3257" s="195"/>
      <c r="L3257" s="195"/>
      <c r="M3257" s="184"/>
      <c r="N3257" s="184"/>
      <c r="O3257" s="184"/>
      <c r="P3257" s="184"/>
      <c r="Q3257" s="184"/>
      <c r="R3257" s="184"/>
    </row>
    <row r="3258" spans="1:18" ht="25.5" hidden="1" x14ac:dyDescent="0.2">
      <c r="A3258" s="125" t="s">
        <v>151</v>
      </c>
      <c r="B3258" s="81">
        <v>795</v>
      </c>
      <c r="C3258" s="82" t="s">
        <v>51</v>
      </c>
      <c r="D3258" s="82" t="s">
        <v>109</v>
      </c>
      <c r="E3258" s="82" t="s">
        <v>254</v>
      </c>
      <c r="F3258" s="82"/>
      <c r="G3258" s="84">
        <f>G3259+G3261</f>
        <v>0</v>
      </c>
      <c r="H3258" s="84">
        <f>H3259+H3261</f>
        <v>0</v>
      </c>
      <c r="I3258" s="84">
        <f>I3259+I3261</f>
        <v>0</v>
      </c>
      <c r="J3258" s="159"/>
      <c r="K3258" s="187"/>
      <c r="L3258" s="187"/>
    </row>
    <row r="3259" spans="1:18" hidden="1" x14ac:dyDescent="0.2">
      <c r="A3259" s="80"/>
      <c r="B3259" s="81"/>
      <c r="C3259" s="82" t="s">
        <v>51</v>
      </c>
      <c r="D3259" s="82" t="s">
        <v>109</v>
      </c>
      <c r="E3259" s="82" t="s">
        <v>254</v>
      </c>
      <c r="F3259" s="82"/>
      <c r="G3259" s="84"/>
      <c r="H3259" s="84"/>
      <c r="I3259" s="84"/>
      <c r="J3259" s="159"/>
      <c r="K3259" s="187"/>
      <c r="L3259" s="187"/>
    </row>
    <row r="3260" spans="1:18" ht="30.75" hidden="1" customHeight="1" x14ac:dyDescent="0.2">
      <c r="A3260" s="80"/>
      <c r="B3260" s="81"/>
      <c r="C3260" s="82" t="s">
        <v>51</v>
      </c>
      <c r="D3260" s="82" t="s">
        <v>109</v>
      </c>
      <c r="E3260" s="82" t="s">
        <v>254</v>
      </c>
      <c r="F3260" s="82"/>
      <c r="G3260" s="84"/>
      <c r="H3260" s="84"/>
      <c r="I3260" s="84"/>
      <c r="J3260" s="159"/>
      <c r="K3260" s="187"/>
      <c r="L3260" s="187"/>
    </row>
    <row r="3261" spans="1:18" ht="30.75" hidden="1" customHeight="1" x14ac:dyDescent="0.2">
      <c r="A3261" s="80" t="s">
        <v>33</v>
      </c>
      <c r="B3261" s="81">
        <v>795</v>
      </c>
      <c r="C3261" s="82" t="s">
        <v>51</v>
      </c>
      <c r="D3261" s="82" t="s">
        <v>109</v>
      </c>
      <c r="E3261" s="82" t="s">
        <v>254</v>
      </c>
      <c r="F3261" s="82" t="s">
        <v>34</v>
      </c>
      <c r="G3261" s="84">
        <f>G3262</f>
        <v>0</v>
      </c>
      <c r="H3261" s="84">
        <f>H3262</f>
        <v>0</v>
      </c>
      <c r="I3261" s="84">
        <f>I3262</f>
        <v>0</v>
      </c>
      <c r="J3261" s="159"/>
      <c r="K3261" s="187"/>
      <c r="L3261" s="187"/>
    </row>
    <row r="3262" spans="1:18" ht="35.25" hidden="1" customHeight="1" x14ac:dyDescent="0.2">
      <c r="A3262" s="80" t="s">
        <v>35</v>
      </c>
      <c r="B3262" s="81">
        <v>795</v>
      </c>
      <c r="C3262" s="82" t="s">
        <v>51</v>
      </c>
      <c r="D3262" s="82" t="s">
        <v>109</v>
      </c>
      <c r="E3262" s="82" t="s">
        <v>254</v>
      </c>
      <c r="F3262" s="82" t="s">
        <v>36</v>
      </c>
      <c r="G3262" s="84"/>
      <c r="H3262" s="84"/>
      <c r="I3262" s="84"/>
      <c r="J3262" s="159"/>
      <c r="K3262" s="187"/>
      <c r="L3262" s="187"/>
    </row>
    <row r="3263" spans="1:18" s="46" customFormat="1" ht="23.25" hidden="1" customHeight="1" x14ac:dyDescent="0.2">
      <c r="A3263" s="80" t="s">
        <v>83</v>
      </c>
      <c r="B3263" s="81">
        <v>795</v>
      </c>
      <c r="C3263" s="131" t="s">
        <v>51</v>
      </c>
      <c r="D3263" s="131" t="s">
        <v>84</v>
      </c>
      <c r="E3263" s="82"/>
      <c r="F3263" s="82"/>
      <c r="G3263" s="84">
        <f>G3264</f>
        <v>0</v>
      </c>
      <c r="H3263" s="84">
        <f t="shared" ref="H3263:I3263" si="872">H3264</f>
        <v>0</v>
      </c>
      <c r="I3263" s="84">
        <f t="shared" si="872"/>
        <v>0</v>
      </c>
      <c r="J3263" s="159"/>
      <c r="K3263" s="187"/>
      <c r="L3263" s="187"/>
      <c r="M3263" s="200"/>
      <c r="N3263" s="200"/>
      <c r="O3263" s="200"/>
      <c r="P3263" s="200"/>
      <c r="Q3263" s="200"/>
      <c r="R3263" s="200"/>
    </row>
    <row r="3264" spans="1:18" s="22" customFormat="1" ht="57" hidden="1" customHeight="1" x14ac:dyDescent="0.2">
      <c r="A3264" s="80" t="s">
        <v>429</v>
      </c>
      <c r="B3264" s="81">
        <v>795</v>
      </c>
      <c r="C3264" s="131" t="s">
        <v>51</v>
      </c>
      <c r="D3264" s="131" t="s">
        <v>84</v>
      </c>
      <c r="E3264" s="132" t="s">
        <v>271</v>
      </c>
      <c r="F3264" s="131"/>
      <c r="G3264" s="90">
        <f>G3265</f>
        <v>0</v>
      </c>
      <c r="H3264" s="90">
        <f>H3265</f>
        <v>0</v>
      </c>
      <c r="I3264" s="90">
        <f>I3265</f>
        <v>0</v>
      </c>
      <c r="J3264" s="175"/>
      <c r="K3264" s="187"/>
      <c r="L3264" s="187"/>
      <c r="M3264" s="187"/>
      <c r="N3264" s="187"/>
      <c r="O3264" s="187"/>
      <c r="P3264" s="187"/>
      <c r="Q3264" s="187"/>
      <c r="R3264" s="187"/>
    </row>
    <row r="3265" spans="1:18" s="22" customFormat="1" ht="25.5" hidden="1" x14ac:dyDescent="0.2">
      <c r="A3265" s="80" t="s">
        <v>72</v>
      </c>
      <c r="B3265" s="81">
        <v>795</v>
      </c>
      <c r="C3265" s="131" t="s">
        <v>51</v>
      </c>
      <c r="D3265" s="131" t="s">
        <v>84</v>
      </c>
      <c r="E3265" s="132" t="s">
        <v>259</v>
      </c>
      <c r="F3265" s="131"/>
      <c r="G3265" s="90">
        <f>G3266+G3269+G3270</f>
        <v>0</v>
      </c>
      <c r="H3265" s="90">
        <f t="shared" ref="H3265:I3265" si="873">H3266+H3269+H3270</f>
        <v>0</v>
      </c>
      <c r="I3265" s="90">
        <f t="shared" si="873"/>
        <v>0</v>
      </c>
      <c r="J3265" s="175"/>
      <c r="K3265" s="187"/>
      <c r="L3265" s="187"/>
      <c r="M3265" s="187"/>
      <c r="N3265" s="187"/>
      <c r="O3265" s="187"/>
      <c r="P3265" s="187"/>
      <c r="Q3265" s="187"/>
      <c r="R3265" s="187"/>
    </row>
    <row r="3266" spans="1:18" s="22" customFormat="1" ht="63.75" hidden="1" x14ac:dyDescent="0.2">
      <c r="A3266" s="130" t="s">
        <v>52</v>
      </c>
      <c r="B3266" s="81">
        <v>795</v>
      </c>
      <c r="C3266" s="131" t="s">
        <v>51</v>
      </c>
      <c r="D3266" s="131" t="s">
        <v>84</v>
      </c>
      <c r="E3266" s="132" t="s">
        <v>259</v>
      </c>
      <c r="F3266" s="132" t="s">
        <v>55</v>
      </c>
      <c r="G3266" s="90">
        <f>G3267</f>
        <v>0</v>
      </c>
      <c r="H3266" s="90">
        <f>H3267</f>
        <v>0</v>
      </c>
      <c r="I3266" s="90">
        <f>I3267</f>
        <v>0</v>
      </c>
      <c r="J3266" s="175"/>
      <c r="K3266" s="187"/>
      <c r="L3266" s="187"/>
      <c r="M3266" s="187"/>
      <c r="N3266" s="187"/>
      <c r="O3266" s="187"/>
      <c r="P3266" s="187"/>
      <c r="Q3266" s="187"/>
      <c r="R3266" s="187"/>
    </row>
    <row r="3267" spans="1:18" s="22" customFormat="1" ht="25.5" hidden="1" x14ac:dyDescent="0.2">
      <c r="A3267" s="130" t="s">
        <v>53</v>
      </c>
      <c r="B3267" s="81">
        <v>795</v>
      </c>
      <c r="C3267" s="131" t="s">
        <v>51</v>
      </c>
      <c r="D3267" s="131" t="s">
        <v>84</v>
      </c>
      <c r="E3267" s="132" t="s">
        <v>259</v>
      </c>
      <c r="F3267" s="132" t="s">
        <v>56</v>
      </c>
      <c r="G3267" s="90"/>
      <c r="H3267" s="90"/>
      <c r="I3267" s="90"/>
      <c r="J3267" s="175"/>
      <c r="K3267" s="187"/>
      <c r="L3267" s="187"/>
      <c r="M3267" s="187"/>
      <c r="N3267" s="187"/>
      <c r="O3267" s="187"/>
      <c r="P3267" s="187"/>
      <c r="Q3267" s="187"/>
      <c r="R3267" s="187"/>
    </row>
    <row r="3268" spans="1:18" ht="25.5" hidden="1" x14ac:dyDescent="0.2">
      <c r="A3268" s="80" t="s">
        <v>33</v>
      </c>
      <c r="B3268" s="81">
        <v>795</v>
      </c>
      <c r="C3268" s="131" t="s">
        <v>51</v>
      </c>
      <c r="D3268" s="131" t="s">
        <v>84</v>
      </c>
      <c r="E3268" s="132" t="s">
        <v>259</v>
      </c>
      <c r="F3268" s="82" t="s">
        <v>34</v>
      </c>
      <c r="G3268" s="84">
        <f>G3269</f>
        <v>0</v>
      </c>
      <c r="H3268" s="84">
        <f t="shared" ref="H3268:I3268" si="874">H3269</f>
        <v>0</v>
      </c>
      <c r="I3268" s="84">
        <f t="shared" si="874"/>
        <v>0</v>
      </c>
      <c r="J3268" s="159"/>
      <c r="K3268" s="187"/>
      <c r="L3268" s="187"/>
    </row>
    <row r="3269" spans="1:18" ht="25.5" hidden="1" x14ac:dyDescent="0.2">
      <c r="A3269" s="80" t="s">
        <v>35</v>
      </c>
      <c r="B3269" s="81">
        <v>795</v>
      </c>
      <c r="C3269" s="131" t="s">
        <v>51</v>
      </c>
      <c r="D3269" s="131" t="s">
        <v>84</v>
      </c>
      <c r="E3269" s="132" t="s">
        <v>259</v>
      </c>
      <c r="F3269" s="82" t="s">
        <v>36</v>
      </c>
      <c r="G3269" s="84"/>
      <c r="H3269" s="84"/>
      <c r="I3269" s="84"/>
      <c r="J3269" s="159"/>
      <c r="K3269" s="187"/>
      <c r="L3269" s="187"/>
    </row>
    <row r="3270" spans="1:18" s="46" customFormat="1" hidden="1" x14ac:dyDescent="0.2">
      <c r="A3270" s="80" t="s">
        <v>60</v>
      </c>
      <c r="B3270" s="133">
        <v>795</v>
      </c>
      <c r="C3270" s="131" t="s">
        <v>51</v>
      </c>
      <c r="D3270" s="131" t="s">
        <v>84</v>
      </c>
      <c r="E3270" s="132" t="s">
        <v>259</v>
      </c>
      <c r="F3270" s="82" t="s">
        <v>61</v>
      </c>
      <c r="G3270" s="84">
        <f>G3271</f>
        <v>0</v>
      </c>
      <c r="H3270" s="84">
        <f>H3271</f>
        <v>0</v>
      </c>
      <c r="I3270" s="84">
        <f>I3271</f>
        <v>0</v>
      </c>
      <c r="J3270" s="159"/>
      <c r="K3270" s="187"/>
      <c r="L3270" s="187"/>
      <c r="M3270" s="200"/>
      <c r="N3270" s="200"/>
      <c r="O3270" s="200"/>
      <c r="P3270" s="200"/>
      <c r="Q3270" s="200"/>
      <c r="R3270" s="200"/>
    </row>
    <row r="3271" spans="1:18" s="46" customFormat="1" hidden="1" x14ac:dyDescent="0.2">
      <c r="A3271" s="80" t="s">
        <v>129</v>
      </c>
      <c r="B3271" s="133">
        <v>795</v>
      </c>
      <c r="C3271" s="131" t="s">
        <v>51</v>
      </c>
      <c r="D3271" s="131" t="s">
        <v>84</v>
      </c>
      <c r="E3271" s="132" t="s">
        <v>259</v>
      </c>
      <c r="F3271" s="82" t="s">
        <v>63</v>
      </c>
      <c r="G3271" s="84"/>
      <c r="H3271" s="84"/>
      <c r="I3271" s="84"/>
      <c r="J3271" s="159"/>
      <c r="K3271" s="187"/>
      <c r="L3271" s="187"/>
      <c r="M3271" s="200"/>
      <c r="N3271" s="200"/>
      <c r="O3271" s="200"/>
      <c r="P3271" s="200"/>
      <c r="Q3271" s="200"/>
      <c r="R3271" s="200"/>
    </row>
    <row r="3272" spans="1:18" hidden="1" x14ac:dyDescent="0.2">
      <c r="A3272" s="120" t="s">
        <v>314</v>
      </c>
      <c r="B3272" s="241">
        <v>795</v>
      </c>
      <c r="C3272" s="238" t="s">
        <v>155</v>
      </c>
      <c r="D3272" s="238"/>
      <c r="E3272" s="238"/>
      <c r="F3272" s="238"/>
      <c r="G3272" s="235">
        <f>G3302+G3273+G3379+G3402</f>
        <v>0</v>
      </c>
      <c r="H3272" s="235">
        <f>H3302+H3273+H3379+H3402</f>
        <v>0</v>
      </c>
      <c r="I3272" s="235">
        <f>I3302+I3273+I3379+I3402</f>
        <v>0</v>
      </c>
      <c r="J3272" s="171"/>
      <c r="K3272" s="187"/>
      <c r="L3272" s="187"/>
    </row>
    <row r="3273" spans="1:18" hidden="1" x14ac:dyDescent="0.2">
      <c r="A3273" s="118" t="s">
        <v>156</v>
      </c>
      <c r="B3273" s="81">
        <v>795</v>
      </c>
      <c r="C3273" s="137" t="s">
        <v>155</v>
      </c>
      <c r="D3273" s="137" t="s">
        <v>16</v>
      </c>
      <c r="E3273" s="238"/>
      <c r="F3273" s="238"/>
      <c r="G3273" s="91">
        <f>G3274+G3287+G3297</f>
        <v>0</v>
      </c>
      <c r="H3273" s="91">
        <f>H3274+H3287+H3297</f>
        <v>0</v>
      </c>
      <c r="I3273" s="91">
        <f>I3274+I3287+I3297</f>
        <v>0</v>
      </c>
      <c r="J3273" s="174"/>
      <c r="K3273" s="187"/>
      <c r="L3273" s="187"/>
    </row>
    <row r="3274" spans="1:18" s="3" customFormat="1" ht="52.5" hidden="1" customHeight="1" x14ac:dyDescent="0.2">
      <c r="A3274" s="80" t="s">
        <v>429</v>
      </c>
      <c r="B3274" s="81">
        <v>795</v>
      </c>
      <c r="C3274" s="82" t="s">
        <v>155</v>
      </c>
      <c r="D3274" s="82" t="s">
        <v>16</v>
      </c>
      <c r="E3274" s="82" t="s">
        <v>271</v>
      </c>
      <c r="F3274" s="82"/>
      <c r="G3274" s="84">
        <f>G3275+G3278+G3281+G3284</f>
        <v>0</v>
      </c>
      <c r="H3274" s="84">
        <f t="shared" ref="H3274:I3274" si="875">H3275+H3278+H3281+H3284</f>
        <v>0</v>
      </c>
      <c r="I3274" s="84">
        <f t="shared" si="875"/>
        <v>0</v>
      </c>
      <c r="J3274" s="159"/>
      <c r="K3274" s="187"/>
      <c r="L3274" s="187"/>
      <c r="M3274" s="179"/>
      <c r="N3274" s="179"/>
      <c r="O3274" s="179"/>
      <c r="P3274" s="179"/>
      <c r="Q3274" s="179"/>
      <c r="R3274" s="179"/>
    </row>
    <row r="3275" spans="1:18" s="18" customFormat="1" ht="63" hidden="1" customHeight="1" x14ac:dyDescent="0.2">
      <c r="A3275" s="80" t="s">
        <v>77</v>
      </c>
      <c r="B3275" s="81">
        <v>795</v>
      </c>
      <c r="C3275" s="82" t="s">
        <v>155</v>
      </c>
      <c r="D3275" s="82" t="s">
        <v>16</v>
      </c>
      <c r="E3275" s="82" t="s">
        <v>76</v>
      </c>
      <c r="F3275" s="82"/>
      <c r="G3275" s="84">
        <f t="shared" ref="G3275:I3276" si="876">G3276</f>
        <v>0</v>
      </c>
      <c r="H3275" s="84">
        <f t="shared" si="876"/>
        <v>0</v>
      </c>
      <c r="I3275" s="84">
        <f t="shared" si="876"/>
        <v>0</v>
      </c>
      <c r="J3275" s="159"/>
      <c r="K3275" s="182"/>
      <c r="L3275" s="182"/>
      <c r="M3275" s="180"/>
      <c r="N3275" s="180"/>
      <c r="O3275" s="180"/>
      <c r="P3275" s="180"/>
      <c r="Q3275" s="180"/>
      <c r="R3275" s="180"/>
    </row>
    <row r="3276" spans="1:18" ht="30.75" hidden="1" customHeight="1" x14ac:dyDescent="0.2">
      <c r="A3276" s="80" t="s">
        <v>33</v>
      </c>
      <c r="B3276" s="81">
        <v>795</v>
      </c>
      <c r="C3276" s="82" t="s">
        <v>155</v>
      </c>
      <c r="D3276" s="82" t="s">
        <v>16</v>
      </c>
      <c r="E3276" s="82" t="s">
        <v>76</v>
      </c>
      <c r="F3276" s="82" t="s">
        <v>34</v>
      </c>
      <c r="G3276" s="84">
        <f t="shared" si="876"/>
        <v>0</v>
      </c>
      <c r="H3276" s="84">
        <f t="shared" si="876"/>
        <v>0</v>
      </c>
      <c r="I3276" s="84">
        <f t="shared" si="876"/>
        <v>0</v>
      </c>
      <c r="J3276" s="159"/>
      <c r="K3276" s="187"/>
      <c r="L3276" s="187"/>
    </row>
    <row r="3277" spans="1:18" s="18" customFormat="1" ht="34.5" hidden="1" customHeight="1" x14ac:dyDescent="0.2">
      <c r="A3277" s="80" t="s">
        <v>35</v>
      </c>
      <c r="B3277" s="81">
        <v>795</v>
      </c>
      <c r="C3277" s="82" t="s">
        <v>155</v>
      </c>
      <c r="D3277" s="82" t="s">
        <v>16</v>
      </c>
      <c r="E3277" s="82" t="s">
        <v>76</v>
      </c>
      <c r="F3277" s="82" t="s">
        <v>36</v>
      </c>
      <c r="G3277" s="84"/>
      <c r="H3277" s="84"/>
      <c r="I3277" s="84"/>
      <c r="J3277" s="159"/>
      <c r="K3277" s="182"/>
      <c r="L3277" s="182"/>
      <c r="M3277" s="180"/>
      <c r="N3277" s="180"/>
      <c r="O3277" s="180"/>
      <c r="P3277" s="180"/>
      <c r="Q3277" s="180"/>
      <c r="R3277" s="180"/>
    </row>
    <row r="3278" spans="1:18" s="18" customFormat="1" ht="20.25" hidden="1" customHeight="1" x14ac:dyDescent="0.2">
      <c r="A3278" s="80" t="s">
        <v>79</v>
      </c>
      <c r="B3278" s="81">
        <v>795</v>
      </c>
      <c r="C3278" s="82" t="s">
        <v>155</v>
      </c>
      <c r="D3278" s="82" t="s">
        <v>16</v>
      </c>
      <c r="E3278" s="82" t="s">
        <v>78</v>
      </c>
      <c r="F3278" s="82"/>
      <c r="G3278" s="84">
        <f t="shared" ref="G3278:I3279" si="877">G3279</f>
        <v>0</v>
      </c>
      <c r="H3278" s="84">
        <f t="shared" si="877"/>
        <v>0</v>
      </c>
      <c r="I3278" s="84">
        <f t="shared" si="877"/>
        <v>0</v>
      </c>
      <c r="J3278" s="159"/>
      <c r="K3278" s="182"/>
      <c r="L3278" s="182"/>
      <c r="M3278" s="180"/>
      <c r="N3278" s="180"/>
      <c r="O3278" s="180"/>
      <c r="P3278" s="180"/>
      <c r="Q3278" s="180"/>
      <c r="R3278" s="180"/>
    </row>
    <row r="3279" spans="1:18" ht="30.75" hidden="1" customHeight="1" x14ac:dyDescent="0.2">
      <c r="A3279" s="80" t="s">
        <v>33</v>
      </c>
      <c r="B3279" s="81">
        <v>795</v>
      </c>
      <c r="C3279" s="82" t="s">
        <v>155</v>
      </c>
      <c r="D3279" s="82" t="s">
        <v>16</v>
      </c>
      <c r="E3279" s="82" t="s">
        <v>78</v>
      </c>
      <c r="F3279" s="82" t="s">
        <v>34</v>
      </c>
      <c r="G3279" s="84">
        <f t="shared" si="877"/>
        <v>0</v>
      </c>
      <c r="H3279" s="84">
        <f t="shared" si="877"/>
        <v>0</v>
      </c>
      <c r="I3279" s="84">
        <f t="shared" si="877"/>
        <v>0</v>
      </c>
      <c r="J3279" s="159"/>
      <c r="K3279" s="187"/>
      <c r="L3279" s="187"/>
    </row>
    <row r="3280" spans="1:18" s="18" customFormat="1" ht="34.5" hidden="1" customHeight="1" x14ac:dyDescent="0.2">
      <c r="A3280" s="80" t="s">
        <v>35</v>
      </c>
      <c r="B3280" s="81">
        <v>795</v>
      </c>
      <c r="C3280" s="82" t="s">
        <v>155</v>
      </c>
      <c r="D3280" s="82" t="s">
        <v>16</v>
      </c>
      <c r="E3280" s="82" t="s">
        <v>78</v>
      </c>
      <c r="F3280" s="82" t="s">
        <v>36</v>
      </c>
      <c r="G3280" s="84"/>
      <c r="H3280" s="84"/>
      <c r="I3280" s="84"/>
      <c r="J3280" s="159"/>
      <c r="K3280" s="182"/>
      <c r="L3280" s="182"/>
      <c r="M3280" s="180"/>
      <c r="N3280" s="180"/>
      <c r="O3280" s="180"/>
      <c r="P3280" s="180"/>
      <c r="Q3280" s="180"/>
      <c r="R3280" s="180"/>
    </row>
    <row r="3281" spans="1:18" s="18" customFormat="1" ht="20.25" hidden="1" customHeight="1" x14ac:dyDescent="0.2">
      <c r="A3281" s="80" t="s">
        <v>81</v>
      </c>
      <c r="B3281" s="81">
        <v>795</v>
      </c>
      <c r="C3281" s="82" t="s">
        <v>155</v>
      </c>
      <c r="D3281" s="82" t="s">
        <v>16</v>
      </c>
      <c r="E3281" s="82" t="s">
        <v>80</v>
      </c>
      <c r="F3281" s="82"/>
      <c r="G3281" s="84">
        <f t="shared" ref="G3281:I3282" si="878">G3282</f>
        <v>0</v>
      </c>
      <c r="H3281" s="84">
        <f t="shared" si="878"/>
        <v>0</v>
      </c>
      <c r="I3281" s="84">
        <f t="shared" si="878"/>
        <v>0</v>
      </c>
      <c r="J3281" s="159"/>
      <c r="K3281" s="182"/>
      <c r="L3281" s="182"/>
      <c r="M3281" s="180"/>
      <c r="N3281" s="180"/>
      <c r="O3281" s="180"/>
      <c r="P3281" s="180"/>
      <c r="Q3281" s="180"/>
      <c r="R3281" s="180"/>
    </row>
    <row r="3282" spans="1:18" ht="30.75" hidden="1" customHeight="1" x14ac:dyDescent="0.2">
      <c r="A3282" s="80" t="s">
        <v>33</v>
      </c>
      <c r="B3282" s="81">
        <v>795</v>
      </c>
      <c r="C3282" s="82" t="s">
        <v>155</v>
      </c>
      <c r="D3282" s="82" t="s">
        <v>16</v>
      </c>
      <c r="E3282" s="82" t="s">
        <v>80</v>
      </c>
      <c r="F3282" s="82" t="s">
        <v>34</v>
      </c>
      <c r="G3282" s="84">
        <f t="shared" si="878"/>
        <v>0</v>
      </c>
      <c r="H3282" s="84">
        <f t="shared" si="878"/>
        <v>0</v>
      </c>
      <c r="I3282" s="84">
        <f t="shared" si="878"/>
        <v>0</v>
      </c>
      <c r="J3282" s="159"/>
      <c r="K3282" s="187"/>
      <c r="L3282" s="187"/>
    </row>
    <row r="3283" spans="1:18" s="18" customFormat="1" ht="34.5" hidden="1" customHeight="1" x14ac:dyDescent="0.2">
      <c r="A3283" s="80" t="s">
        <v>35</v>
      </c>
      <c r="B3283" s="81">
        <v>795</v>
      </c>
      <c r="C3283" s="82" t="s">
        <v>155</v>
      </c>
      <c r="D3283" s="82" t="s">
        <v>16</v>
      </c>
      <c r="E3283" s="82" t="s">
        <v>80</v>
      </c>
      <c r="F3283" s="82" t="s">
        <v>36</v>
      </c>
      <c r="G3283" s="84"/>
      <c r="H3283" s="84"/>
      <c r="I3283" s="84"/>
      <c r="J3283" s="159"/>
      <c r="K3283" s="182"/>
      <c r="L3283" s="182"/>
      <c r="M3283" s="180"/>
      <c r="N3283" s="180"/>
      <c r="O3283" s="180"/>
      <c r="P3283" s="180"/>
      <c r="Q3283" s="180"/>
      <c r="R3283" s="180"/>
    </row>
    <row r="3284" spans="1:18" s="46" customFormat="1" ht="24" hidden="1" customHeight="1" x14ac:dyDescent="0.2">
      <c r="A3284" s="80" t="s">
        <v>470</v>
      </c>
      <c r="B3284" s="81">
        <v>795</v>
      </c>
      <c r="C3284" s="137" t="s">
        <v>155</v>
      </c>
      <c r="D3284" s="137" t="s">
        <v>16</v>
      </c>
      <c r="E3284" s="82" t="s">
        <v>469</v>
      </c>
      <c r="F3284" s="82"/>
      <c r="G3284" s="84">
        <f t="shared" ref="G3284:I3285" si="879">G3285</f>
        <v>0</v>
      </c>
      <c r="H3284" s="84">
        <f t="shared" si="879"/>
        <v>0</v>
      </c>
      <c r="I3284" s="84">
        <f t="shared" si="879"/>
        <v>0</v>
      </c>
      <c r="J3284" s="159"/>
      <c r="K3284" s="187"/>
      <c r="L3284" s="187"/>
      <c r="M3284" s="200"/>
      <c r="N3284" s="200"/>
      <c r="O3284" s="200"/>
      <c r="P3284" s="200"/>
      <c r="Q3284" s="200"/>
      <c r="R3284" s="200"/>
    </row>
    <row r="3285" spans="1:18" s="46" customFormat="1" ht="28.5" hidden="1" customHeight="1" x14ac:dyDescent="0.2">
      <c r="A3285" s="80" t="s">
        <v>297</v>
      </c>
      <c r="B3285" s="81">
        <v>795</v>
      </c>
      <c r="C3285" s="137" t="s">
        <v>155</v>
      </c>
      <c r="D3285" s="137" t="s">
        <v>16</v>
      </c>
      <c r="E3285" s="82" t="s">
        <v>469</v>
      </c>
      <c r="F3285" s="82" t="s">
        <v>34</v>
      </c>
      <c r="G3285" s="84">
        <f t="shared" si="879"/>
        <v>0</v>
      </c>
      <c r="H3285" s="84">
        <f t="shared" si="879"/>
        <v>0</v>
      </c>
      <c r="I3285" s="84">
        <f t="shared" si="879"/>
        <v>0</v>
      </c>
      <c r="J3285" s="159"/>
      <c r="K3285" s="187"/>
      <c r="L3285" s="187"/>
      <c r="M3285" s="200"/>
      <c r="N3285" s="200"/>
      <c r="O3285" s="200"/>
      <c r="P3285" s="200"/>
      <c r="Q3285" s="200"/>
      <c r="R3285" s="200"/>
    </row>
    <row r="3286" spans="1:18" s="46" customFormat="1" ht="28.5" hidden="1" customHeight="1" x14ac:dyDescent="0.2">
      <c r="A3286" s="80" t="s">
        <v>35</v>
      </c>
      <c r="B3286" s="81">
        <v>795</v>
      </c>
      <c r="C3286" s="137" t="s">
        <v>155</v>
      </c>
      <c r="D3286" s="137" t="s">
        <v>16</v>
      </c>
      <c r="E3286" s="82" t="s">
        <v>469</v>
      </c>
      <c r="F3286" s="82" t="s">
        <v>36</v>
      </c>
      <c r="G3286" s="84"/>
      <c r="H3286" s="84">
        <v>0</v>
      </c>
      <c r="I3286" s="84">
        <v>0</v>
      </c>
      <c r="J3286" s="159"/>
      <c r="K3286" s="187"/>
      <c r="L3286" s="187"/>
      <c r="M3286" s="200"/>
      <c r="N3286" s="200"/>
      <c r="O3286" s="200"/>
      <c r="P3286" s="200"/>
      <c r="Q3286" s="200"/>
      <c r="R3286" s="200"/>
    </row>
    <row r="3287" spans="1:18" s="18" customFormat="1" ht="51" hidden="1" x14ac:dyDescent="0.2">
      <c r="A3287" s="80" t="s">
        <v>447</v>
      </c>
      <c r="B3287" s="81">
        <v>795</v>
      </c>
      <c r="C3287" s="137" t="s">
        <v>155</v>
      </c>
      <c r="D3287" s="137" t="s">
        <v>16</v>
      </c>
      <c r="E3287" s="82" t="s">
        <v>196</v>
      </c>
      <c r="F3287" s="82"/>
      <c r="G3287" s="84">
        <f>G3288+G3294+G3291</f>
        <v>0</v>
      </c>
      <c r="H3287" s="84">
        <f t="shared" ref="H3287:I3287" si="880">H3288+H3294+H3291</f>
        <v>0</v>
      </c>
      <c r="I3287" s="84">
        <f t="shared" si="880"/>
        <v>0</v>
      </c>
      <c r="J3287" s="159"/>
      <c r="K3287" s="182"/>
      <c r="L3287" s="182"/>
      <c r="M3287" s="180"/>
      <c r="N3287" s="180"/>
      <c r="O3287" s="180"/>
      <c r="P3287" s="180"/>
      <c r="Q3287" s="180"/>
      <c r="R3287" s="180"/>
    </row>
    <row r="3288" spans="1:18" s="18" customFormat="1" ht="89.25" hidden="1" x14ac:dyDescent="0.2">
      <c r="A3288" s="80" t="s">
        <v>391</v>
      </c>
      <c r="B3288" s="81">
        <v>795</v>
      </c>
      <c r="C3288" s="137" t="s">
        <v>155</v>
      </c>
      <c r="D3288" s="137" t="s">
        <v>16</v>
      </c>
      <c r="E3288" s="82" t="s">
        <v>457</v>
      </c>
      <c r="F3288" s="82"/>
      <c r="G3288" s="84">
        <f>G3289</f>
        <v>0</v>
      </c>
      <c r="H3288" s="84">
        <f t="shared" ref="H3288:I3292" si="881">H3289</f>
        <v>0</v>
      </c>
      <c r="I3288" s="84">
        <f t="shared" si="881"/>
        <v>0</v>
      </c>
      <c r="J3288" s="159"/>
      <c r="K3288" s="182"/>
      <c r="L3288" s="182"/>
      <c r="M3288" s="180"/>
      <c r="N3288" s="180"/>
      <c r="O3288" s="180"/>
      <c r="P3288" s="180"/>
      <c r="Q3288" s="180"/>
      <c r="R3288" s="180"/>
    </row>
    <row r="3289" spans="1:18" s="18" customFormat="1" ht="23.25" hidden="1" customHeight="1" x14ac:dyDescent="0.2">
      <c r="A3289" s="80" t="s">
        <v>60</v>
      </c>
      <c r="B3289" s="81">
        <v>795</v>
      </c>
      <c r="C3289" s="137" t="s">
        <v>155</v>
      </c>
      <c r="D3289" s="137" t="s">
        <v>16</v>
      </c>
      <c r="E3289" s="82" t="s">
        <v>457</v>
      </c>
      <c r="F3289" s="82" t="s">
        <v>61</v>
      </c>
      <c r="G3289" s="84">
        <f>G3290</f>
        <v>0</v>
      </c>
      <c r="H3289" s="84">
        <f t="shared" si="881"/>
        <v>0</v>
      </c>
      <c r="I3289" s="84">
        <f t="shared" si="881"/>
        <v>0</v>
      </c>
      <c r="J3289" s="159"/>
      <c r="K3289" s="182"/>
      <c r="L3289" s="182"/>
      <c r="M3289" s="180"/>
      <c r="N3289" s="180"/>
      <c r="O3289" s="180"/>
      <c r="P3289" s="180"/>
      <c r="Q3289" s="180"/>
      <c r="R3289" s="180"/>
    </row>
    <row r="3290" spans="1:18" s="18" customFormat="1" ht="20.25" hidden="1" customHeight="1" x14ac:dyDescent="0.2">
      <c r="A3290" s="119" t="s">
        <v>129</v>
      </c>
      <c r="B3290" s="81">
        <v>795</v>
      </c>
      <c r="C3290" s="137" t="s">
        <v>155</v>
      </c>
      <c r="D3290" s="137" t="s">
        <v>16</v>
      </c>
      <c r="E3290" s="82" t="s">
        <v>457</v>
      </c>
      <c r="F3290" s="82" t="s">
        <v>63</v>
      </c>
      <c r="G3290" s="84"/>
      <c r="H3290" s="84"/>
      <c r="I3290" s="84"/>
      <c r="J3290" s="159"/>
      <c r="K3290" s="182"/>
      <c r="L3290" s="182"/>
      <c r="M3290" s="180"/>
      <c r="N3290" s="180"/>
      <c r="O3290" s="180"/>
      <c r="P3290" s="180"/>
      <c r="Q3290" s="180"/>
      <c r="R3290" s="180"/>
    </row>
    <row r="3291" spans="1:18" s="18" customFormat="1" ht="76.5" hidden="1" x14ac:dyDescent="0.2">
      <c r="A3291" s="80" t="s">
        <v>392</v>
      </c>
      <c r="B3291" s="81">
        <v>795</v>
      </c>
      <c r="C3291" s="137" t="s">
        <v>155</v>
      </c>
      <c r="D3291" s="137" t="s">
        <v>16</v>
      </c>
      <c r="E3291" s="82" t="s">
        <v>458</v>
      </c>
      <c r="F3291" s="82"/>
      <c r="G3291" s="84">
        <f>G3292</f>
        <v>0</v>
      </c>
      <c r="H3291" s="84">
        <f t="shared" si="881"/>
        <v>0</v>
      </c>
      <c r="I3291" s="84">
        <f t="shared" si="881"/>
        <v>0</v>
      </c>
      <c r="J3291" s="159"/>
      <c r="K3291" s="182"/>
      <c r="L3291" s="182"/>
      <c r="M3291" s="180"/>
      <c r="N3291" s="180"/>
      <c r="O3291" s="180"/>
      <c r="P3291" s="180"/>
      <c r="Q3291" s="180"/>
      <c r="R3291" s="180"/>
    </row>
    <row r="3292" spans="1:18" s="18" customFormat="1" ht="22.5" hidden="1" customHeight="1" x14ac:dyDescent="0.2">
      <c r="A3292" s="80" t="s">
        <v>60</v>
      </c>
      <c r="B3292" s="81">
        <v>795</v>
      </c>
      <c r="C3292" s="137" t="s">
        <v>155</v>
      </c>
      <c r="D3292" s="137" t="s">
        <v>16</v>
      </c>
      <c r="E3292" s="82" t="s">
        <v>458</v>
      </c>
      <c r="F3292" s="82" t="s">
        <v>61</v>
      </c>
      <c r="G3292" s="84">
        <f>G3293</f>
        <v>0</v>
      </c>
      <c r="H3292" s="84">
        <f t="shared" si="881"/>
        <v>0</v>
      </c>
      <c r="I3292" s="84">
        <f t="shared" si="881"/>
        <v>0</v>
      </c>
      <c r="J3292" s="159"/>
      <c r="K3292" s="182"/>
      <c r="L3292" s="182"/>
      <c r="M3292" s="180"/>
      <c r="N3292" s="180"/>
      <c r="O3292" s="180"/>
      <c r="P3292" s="180"/>
      <c r="Q3292" s="180"/>
      <c r="R3292" s="180"/>
    </row>
    <row r="3293" spans="1:18" s="18" customFormat="1" ht="17.25" hidden="1" customHeight="1" x14ac:dyDescent="0.2">
      <c r="A3293" s="119" t="s">
        <v>129</v>
      </c>
      <c r="B3293" s="81">
        <v>795</v>
      </c>
      <c r="C3293" s="137" t="s">
        <v>155</v>
      </c>
      <c r="D3293" s="137" t="s">
        <v>16</v>
      </c>
      <c r="E3293" s="82" t="s">
        <v>458</v>
      </c>
      <c r="F3293" s="82" t="s">
        <v>63</v>
      </c>
      <c r="G3293" s="84"/>
      <c r="H3293" s="84"/>
      <c r="I3293" s="84"/>
      <c r="J3293" s="159"/>
      <c r="K3293" s="182"/>
      <c r="L3293" s="182"/>
      <c r="M3293" s="180"/>
      <c r="N3293" s="180"/>
      <c r="O3293" s="180"/>
      <c r="P3293" s="180"/>
      <c r="Q3293" s="180"/>
      <c r="R3293" s="180"/>
    </row>
    <row r="3294" spans="1:18" s="46" customFormat="1" ht="48.75" hidden="1" customHeight="1" x14ac:dyDescent="0.2">
      <c r="A3294" s="80" t="s">
        <v>380</v>
      </c>
      <c r="B3294" s="81">
        <v>795</v>
      </c>
      <c r="C3294" s="137" t="s">
        <v>155</v>
      </c>
      <c r="D3294" s="137" t="s">
        <v>16</v>
      </c>
      <c r="E3294" s="82" t="s">
        <v>339</v>
      </c>
      <c r="F3294" s="82"/>
      <c r="G3294" s="84">
        <f>G3295+G3300</f>
        <v>0</v>
      </c>
      <c r="H3294" s="84">
        <f t="shared" ref="G3294:I3295" si="882">H3295</f>
        <v>0</v>
      </c>
      <c r="I3294" s="84">
        <f t="shared" si="882"/>
        <v>0</v>
      </c>
      <c r="J3294" s="159"/>
      <c r="K3294" s="187"/>
      <c r="L3294" s="187"/>
      <c r="M3294" s="200"/>
      <c r="N3294" s="200"/>
      <c r="O3294" s="200"/>
      <c r="P3294" s="200"/>
      <c r="Q3294" s="200"/>
      <c r="R3294" s="200"/>
    </row>
    <row r="3295" spans="1:18" s="46" customFormat="1" ht="21" hidden="1" customHeight="1" x14ac:dyDescent="0.2">
      <c r="A3295" s="80" t="s">
        <v>297</v>
      </c>
      <c r="B3295" s="81">
        <v>795</v>
      </c>
      <c r="C3295" s="137" t="s">
        <v>155</v>
      </c>
      <c r="D3295" s="137" t="s">
        <v>16</v>
      </c>
      <c r="E3295" s="82" t="s">
        <v>339</v>
      </c>
      <c r="F3295" s="82" t="s">
        <v>34</v>
      </c>
      <c r="G3295" s="84">
        <f t="shared" si="882"/>
        <v>0</v>
      </c>
      <c r="H3295" s="84">
        <f t="shared" si="882"/>
        <v>0</v>
      </c>
      <c r="I3295" s="84">
        <f t="shared" si="882"/>
        <v>0</v>
      </c>
      <c r="J3295" s="159"/>
      <c r="K3295" s="187"/>
      <c r="L3295" s="187"/>
      <c r="M3295" s="200"/>
      <c r="N3295" s="200"/>
      <c r="O3295" s="200"/>
      <c r="P3295" s="200"/>
      <c r="Q3295" s="200"/>
      <c r="R3295" s="200"/>
    </row>
    <row r="3296" spans="1:18" s="46" customFormat="1" ht="28.5" hidden="1" customHeight="1" x14ac:dyDescent="0.2">
      <c r="A3296" s="80" t="s">
        <v>35</v>
      </c>
      <c r="B3296" s="81">
        <v>795</v>
      </c>
      <c r="C3296" s="137" t="s">
        <v>155</v>
      </c>
      <c r="D3296" s="137" t="s">
        <v>16</v>
      </c>
      <c r="E3296" s="82" t="s">
        <v>339</v>
      </c>
      <c r="F3296" s="82" t="s">
        <v>36</v>
      </c>
      <c r="G3296" s="84"/>
      <c r="H3296" s="84"/>
      <c r="I3296" s="84"/>
      <c r="J3296" s="159"/>
      <c r="K3296" s="187"/>
      <c r="L3296" s="187"/>
      <c r="M3296" s="200"/>
      <c r="N3296" s="200"/>
      <c r="O3296" s="200"/>
      <c r="P3296" s="200"/>
      <c r="Q3296" s="200"/>
      <c r="R3296" s="200"/>
    </row>
    <row r="3297" spans="1:18" ht="25.5" hidden="1" x14ac:dyDescent="0.2">
      <c r="A3297" s="80" t="s">
        <v>151</v>
      </c>
      <c r="B3297" s="81">
        <v>795</v>
      </c>
      <c r="C3297" s="137" t="s">
        <v>155</v>
      </c>
      <c r="D3297" s="137" t="s">
        <v>16</v>
      </c>
      <c r="E3297" s="82" t="s">
        <v>254</v>
      </c>
      <c r="F3297" s="82"/>
      <c r="G3297" s="84">
        <f>G3298</f>
        <v>0</v>
      </c>
      <c r="H3297" s="84"/>
      <c r="I3297" s="84"/>
      <c r="J3297" s="159"/>
      <c r="K3297" s="187"/>
      <c r="L3297" s="187"/>
    </row>
    <row r="3298" spans="1:18" ht="25.5" hidden="1" x14ac:dyDescent="0.2">
      <c r="A3298" s="80" t="s">
        <v>297</v>
      </c>
      <c r="B3298" s="81">
        <v>795</v>
      </c>
      <c r="C3298" s="137" t="s">
        <v>155</v>
      </c>
      <c r="D3298" s="137" t="s">
        <v>16</v>
      </c>
      <c r="E3298" s="82" t="s">
        <v>254</v>
      </c>
      <c r="F3298" s="82" t="s">
        <v>34</v>
      </c>
      <c r="G3298" s="84">
        <f>G3299</f>
        <v>0</v>
      </c>
      <c r="H3298" s="84"/>
      <c r="I3298" s="84"/>
      <c r="J3298" s="159"/>
      <c r="K3298" s="187"/>
      <c r="L3298" s="187"/>
    </row>
    <row r="3299" spans="1:18" ht="25.5" hidden="1" x14ac:dyDescent="0.2">
      <c r="A3299" s="80" t="s">
        <v>35</v>
      </c>
      <c r="B3299" s="81">
        <v>795</v>
      </c>
      <c r="C3299" s="137" t="s">
        <v>155</v>
      </c>
      <c r="D3299" s="137" t="s">
        <v>16</v>
      </c>
      <c r="E3299" s="82" t="s">
        <v>254</v>
      </c>
      <c r="F3299" s="82" t="s">
        <v>36</v>
      </c>
      <c r="G3299" s="84"/>
      <c r="H3299" s="84">
        <v>0</v>
      </c>
      <c r="I3299" s="84">
        <v>0</v>
      </c>
      <c r="J3299" s="159"/>
      <c r="K3299" s="187"/>
      <c r="L3299" s="187"/>
    </row>
    <row r="3300" spans="1:18" ht="23.25" hidden="1" customHeight="1" x14ac:dyDescent="0.2">
      <c r="A3300" s="80" t="s">
        <v>140</v>
      </c>
      <c r="B3300" s="81">
        <v>795</v>
      </c>
      <c r="C3300" s="82" t="s">
        <v>155</v>
      </c>
      <c r="D3300" s="82" t="s">
        <v>25</v>
      </c>
      <c r="E3300" s="82" t="s">
        <v>339</v>
      </c>
      <c r="F3300" s="82" t="s">
        <v>141</v>
      </c>
      <c r="G3300" s="84">
        <f>G3301</f>
        <v>0</v>
      </c>
      <c r="H3300" s="84">
        <f>H3301</f>
        <v>0</v>
      </c>
      <c r="I3300" s="84">
        <f>I3301</f>
        <v>0</v>
      </c>
      <c r="J3300" s="159"/>
      <c r="K3300" s="187"/>
      <c r="L3300" s="187"/>
    </row>
    <row r="3301" spans="1:18" ht="23.25" hidden="1" customHeight="1" x14ac:dyDescent="0.2">
      <c r="A3301" s="80" t="s">
        <v>160</v>
      </c>
      <c r="B3301" s="81">
        <v>795</v>
      </c>
      <c r="C3301" s="82" t="s">
        <v>155</v>
      </c>
      <c r="D3301" s="82" t="s">
        <v>25</v>
      </c>
      <c r="E3301" s="82" t="s">
        <v>339</v>
      </c>
      <c r="F3301" s="82" t="s">
        <v>161</v>
      </c>
      <c r="G3301" s="84"/>
      <c r="H3301" s="84">
        <v>0</v>
      </c>
      <c r="I3301" s="84">
        <v>0</v>
      </c>
      <c r="J3301" s="159"/>
      <c r="K3301" s="187"/>
      <c r="L3301" s="187"/>
    </row>
    <row r="3302" spans="1:18" hidden="1" x14ac:dyDescent="0.2">
      <c r="A3302" s="121" t="s">
        <v>157</v>
      </c>
      <c r="B3302" s="81">
        <v>795</v>
      </c>
      <c r="C3302" s="82" t="s">
        <v>155</v>
      </c>
      <c r="D3302" s="82" t="s">
        <v>25</v>
      </c>
      <c r="E3302" s="82"/>
      <c r="F3302" s="82"/>
      <c r="G3302" s="84">
        <f>G3303+G3361+G3373</f>
        <v>0</v>
      </c>
      <c r="H3302" s="84">
        <f>H3303+H3353+H3358</f>
        <v>0</v>
      </c>
      <c r="I3302" s="84">
        <f>I3303+I3353+I3358</f>
        <v>0</v>
      </c>
      <c r="J3302" s="159"/>
      <c r="K3302" s="187"/>
      <c r="L3302" s="187"/>
    </row>
    <row r="3303" spans="1:18" s="3" customFormat="1" ht="52.5" hidden="1" customHeight="1" x14ac:dyDescent="0.2">
      <c r="A3303" s="80" t="s">
        <v>429</v>
      </c>
      <c r="B3303" s="81">
        <v>795</v>
      </c>
      <c r="C3303" s="82" t="s">
        <v>155</v>
      </c>
      <c r="D3303" s="82" t="s">
        <v>25</v>
      </c>
      <c r="E3303" s="82" t="s">
        <v>271</v>
      </c>
      <c r="F3303" s="82"/>
      <c r="G3303" s="84">
        <f>G3304+G3312+G3315+G3318+G3321+G3324+G3327+G3330+G3338</f>
        <v>0</v>
      </c>
      <c r="H3303" s="84">
        <f t="shared" ref="H3303:I3303" si="883">H3304+H3315+H3330+H3341+H3344+H3333+H3338+H3347+H3350+H3309</f>
        <v>0</v>
      </c>
      <c r="I3303" s="84">
        <f t="shared" si="883"/>
        <v>0</v>
      </c>
      <c r="J3303" s="159"/>
      <c r="K3303" s="187"/>
      <c r="L3303" s="187"/>
      <c r="M3303" s="179"/>
      <c r="N3303" s="179"/>
      <c r="O3303" s="179"/>
      <c r="P3303" s="179"/>
      <c r="Q3303" s="179"/>
      <c r="R3303" s="179"/>
    </row>
    <row r="3304" spans="1:18" hidden="1" x14ac:dyDescent="0.2">
      <c r="A3304" s="80" t="s">
        <v>663</v>
      </c>
      <c r="B3304" s="81">
        <v>795</v>
      </c>
      <c r="C3304" s="82" t="s">
        <v>155</v>
      </c>
      <c r="D3304" s="82" t="s">
        <v>25</v>
      </c>
      <c r="E3304" s="82" t="s">
        <v>272</v>
      </c>
      <c r="F3304" s="82"/>
      <c r="G3304" s="84">
        <f>G3305+G3307</f>
        <v>0</v>
      </c>
      <c r="H3304" s="84">
        <f t="shared" ref="G3304:I3313" si="884">H3305</f>
        <v>0</v>
      </c>
      <c r="I3304" s="84">
        <f t="shared" si="884"/>
        <v>0</v>
      </c>
      <c r="J3304" s="159"/>
      <c r="K3304" s="187"/>
      <c r="L3304" s="187"/>
    </row>
    <row r="3305" spans="1:18" ht="25.5" hidden="1" x14ac:dyDescent="0.2">
      <c r="A3305" s="80" t="s">
        <v>33</v>
      </c>
      <c r="B3305" s="81">
        <v>795</v>
      </c>
      <c r="C3305" s="82" t="s">
        <v>155</v>
      </c>
      <c r="D3305" s="82" t="s">
        <v>25</v>
      </c>
      <c r="E3305" s="82" t="s">
        <v>272</v>
      </c>
      <c r="F3305" s="82" t="s">
        <v>34</v>
      </c>
      <c r="G3305" s="84">
        <f t="shared" si="884"/>
        <v>0</v>
      </c>
      <c r="H3305" s="84">
        <f t="shared" si="884"/>
        <v>0</v>
      </c>
      <c r="I3305" s="84">
        <f t="shared" si="884"/>
        <v>0</v>
      </c>
      <c r="J3305" s="159"/>
      <c r="K3305" s="187"/>
      <c r="L3305" s="187"/>
    </row>
    <row r="3306" spans="1:18" ht="25.5" hidden="1" x14ac:dyDescent="0.2">
      <c r="A3306" s="80" t="s">
        <v>35</v>
      </c>
      <c r="B3306" s="81">
        <v>795</v>
      </c>
      <c r="C3306" s="82" t="s">
        <v>155</v>
      </c>
      <c r="D3306" s="82" t="s">
        <v>25</v>
      </c>
      <c r="E3306" s="82" t="s">
        <v>272</v>
      </c>
      <c r="F3306" s="82" t="s">
        <v>36</v>
      </c>
      <c r="G3306" s="84"/>
      <c r="H3306" s="84"/>
      <c r="I3306" s="84"/>
      <c r="J3306" s="159"/>
      <c r="K3306" s="187"/>
      <c r="L3306" s="187"/>
    </row>
    <row r="3307" spans="1:18" hidden="1" x14ac:dyDescent="0.2">
      <c r="A3307" s="80" t="s">
        <v>60</v>
      </c>
      <c r="B3307" s="81">
        <v>795</v>
      </c>
      <c r="C3307" s="82" t="s">
        <v>155</v>
      </c>
      <c r="D3307" s="82" t="s">
        <v>25</v>
      </c>
      <c r="E3307" s="82" t="s">
        <v>272</v>
      </c>
      <c r="F3307" s="82" t="s">
        <v>61</v>
      </c>
      <c r="G3307" s="84">
        <f>G3308</f>
        <v>0</v>
      </c>
      <c r="H3307" s="84"/>
      <c r="I3307" s="84"/>
      <c r="J3307" s="159"/>
      <c r="K3307" s="187"/>
      <c r="L3307" s="187"/>
    </row>
    <row r="3308" spans="1:18" hidden="1" x14ac:dyDescent="0.2">
      <c r="A3308" s="80" t="s">
        <v>162</v>
      </c>
      <c r="B3308" s="81">
        <v>795</v>
      </c>
      <c r="C3308" s="82" t="s">
        <v>155</v>
      </c>
      <c r="D3308" s="82" t="s">
        <v>25</v>
      </c>
      <c r="E3308" s="82" t="s">
        <v>272</v>
      </c>
      <c r="F3308" s="82" t="s">
        <v>163</v>
      </c>
      <c r="G3308" s="84">
        <v>0</v>
      </c>
      <c r="H3308" s="84"/>
      <c r="I3308" s="84"/>
      <c r="J3308" s="159"/>
      <c r="K3308" s="187"/>
      <c r="L3308" s="187"/>
    </row>
    <row r="3309" spans="1:18" hidden="1" x14ac:dyDescent="0.2">
      <c r="A3309" s="80" t="s">
        <v>612</v>
      </c>
      <c r="B3309" s="81">
        <v>795</v>
      </c>
      <c r="C3309" s="82" t="s">
        <v>155</v>
      </c>
      <c r="D3309" s="82" t="s">
        <v>25</v>
      </c>
      <c r="E3309" s="82" t="s">
        <v>611</v>
      </c>
      <c r="F3309" s="82"/>
      <c r="G3309" s="84">
        <f t="shared" si="884"/>
        <v>0</v>
      </c>
      <c r="H3309" s="84">
        <f t="shared" si="884"/>
        <v>0</v>
      </c>
      <c r="I3309" s="84">
        <f t="shared" si="884"/>
        <v>0</v>
      </c>
      <c r="J3309" s="159"/>
      <c r="K3309" s="187"/>
      <c r="L3309" s="187"/>
    </row>
    <row r="3310" spans="1:18" ht="25.5" hidden="1" x14ac:dyDescent="0.2">
      <c r="A3310" s="80" t="s">
        <v>33</v>
      </c>
      <c r="B3310" s="81">
        <v>795</v>
      </c>
      <c r="C3310" s="82" t="s">
        <v>155</v>
      </c>
      <c r="D3310" s="82" t="s">
        <v>25</v>
      </c>
      <c r="E3310" s="82" t="s">
        <v>611</v>
      </c>
      <c r="F3310" s="82" t="s">
        <v>34</v>
      </c>
      <c r="G3310" s="84">
        <f t="shared" si="884"/>
        <v>0</v>
      </c>
      <c r="H3310" s="84">
        <f t="shared" si="884"/>
        <v>0</v>
      </c>
      <c r="I3310" s="84">
        <f t="shared" si="884"/>
        <v>0</v>
      </c>
      <c r="J3310" s="159"/>
      <c r="K3310" s="187"/>
      <c r="L3310" s="187"/>
    </row>
    <row r="3311" spans="1:18" ht="25.5" hidden="1" x14ac:dyDescent="0.2">
      <c r="A3311" s="80" t="s">
        <v>35</v>
      </c>
      <c r="B3311" s="81">
        <v>795</v>
      </c>
      <c r="C3311" s="82" t="s">
        <v>155</v>
      </c>
      <c r="D3311" s="82" t="s">
        <v>25</v>
      </c>
      <c r="E3311" s="82" t="s">
        <v>611</v>
      </c>
      <c r="F3311" s="82" t="s">
        <v>36</v>
      </c>
      <c r="G3311" s="84"/>
      <c r="H3311" s="84">
        <v>0</v>
      </c>
      <c r="I3311" s="84">
        <v>0</v>
      </c>
      <c r="J3311" s="159"/>
      <c r="K3311" s="187"/>
      <c r="L3311" s="187"/>
    </row>
    <row r="3312" spans="1:18" hidden="1" x14ac:dyDescent="0.2">
      <c r="A3312" s="80" t="s">
        <v>654</v>
      </c>
      <c r="B3312" s="81">
        <v>795</v>
      </c>
      <c r="C3312" s="82" t="s">
        <v>155</v>
      </c>
      <c r="D3312" s="82" t="s">
        <v>25</v>
      </c>
      <c r="E3312" s="82" t="s">
        <v>653</v>
      </c>
      <c r="F3312" s="82"/>
      <c r="G3312" s="84">
        <f t="shared" si="884"/>
        <v>0</v>
      </c>
      <c r="H3312" s="84">
        <f t="shared" si="884"/>
        <v>0</v>
      </c>
      <c r="I3312" s="84">
        <f t="shared" si="884"/>
        <v>0</v>
      </c>
      <c r="J3312" s="159"/>
      <c r="K3312" s="187"/>
      <c r="L3312" s="187"/>
    </row>
    <row r="3313" spans="1:18" ht="25.5" hidden="1" x14ac:dyDescent="0.2">
      <c r="A3313" s="80" t="s">
        <v>33</v>
      </c>
      <c r="B3313" s="81">
        <v>795</v>
      </c>
      <c r="C3313" s="82" t="s">
        <v>155</v>
      </c>
      <c r="D3313" s="82" t="s">
        <v>25</v>
      </c>
      <c r="E3313" s="82" t="s">
        <v>653</v>
      </c>
      <c r="F3313" s="82" t="s">
        <v>34</v>
      </c>
      <c r="G3313" s="84">
        <f t="shared" si="884"/>
        <v>0</v>
      </c>
      <c r="H3313" s="84">
        <f t="shared" si="884"/>
        <v>0</v>
      </c>
      <c r="I3313" s="84">
        <f t="shared" si="884"/>
        <v>0</v>
      </c>
      <c r="J3313" s="159"/>
      <c r="K3313" s="187"/>
      <c r="L3313" s="187"/>
    </row>
    <row r="3314" spans="1:18" ht="25.5" hidden="1" x14ac:dyDescent="0.2">
      <c r="A3314" s="80" t="s">
        <v>35</v>
      </c>
      <c r="B3314" s="81">
        <v>795</v>
      </c>
      <c r="C3314" s="82" t="s">
        <v>155</v>
      </c>
      <c r="D3314" s="82" t="s">
        <v>25</v>
      </c>
      <c r="E3314" s="82" t="s">
        <v>653</v>
      </c>
      <c r="F3314" s="82" t="s">
        <v>36</v>
      </c>
      <c r="G3314" s="84"/>
      <c r="H3314" s="84"/>
      <c r="I3314" s="84"/>
      <c r="J3314" s="159"/>
      <c r="K3314" s="187"/>
      <c r="L3314" s="187"/>
    </row>
    <row r="3315" spans="1:18" s="3" customFormat="1" ht="67.5" hidden="1" customHeight="1" x14ac:dyDescent="0.2">
      <c r="A3315" s="80" t="s">
        <v>295</v>
      </c>
      <c r="B3315" s="81">
        <v>795</v>
      </c>
      <c r="C3315" s="82" t="s">
        <v>155</v>
      </c>
      <c r="D3315" s="82" t="s">
        <v>25</v>
      </c>
      <c r="E3315" s="82" t="s">
        <v>296</v>
      </c>
      <c r="F3315" s="82"/>
      <c r="G3315" s="84">
        <f>G3317</f>
        <v>0</v>
      </c>
      <c r="H3315" s="84">
        <f>H3317</f>
        <v>0</v>
      </c>
      <c r="I3315" s="84">
        <f>I3317</f>
        <v>0</v>
      </c>
      <c r="J3315" s="159"/>
      <c r="K3315" s="187"/>
      <c r="L3315" s="187"/>
      <c r="M3315" s="179"/>
      <c r="N3315" s="179"/>
      <c r="O3315" s="179"/>
      <c r="P3315" s="179"/>
      <c r="Q3315" s="179"/>
      <c r="R3315" s="179"/>
    </row>
    <row r="3316" spans="1:18" hidden="1" x14ac:dyDescent="0.2">
      <c r="A3316" s="80" t="s">
        <v>140</v>
      </c>
      <c r="B3316" s="81">
        <v>795</v>
      </c>
      <c r="C3316" s="82" t="s">
        <v>155</v>
      </c>
      <c r="D3316" s="82" t="s">
        <v>25</v>
      </c>
      <c r="E3316" s="82" t="s">
        <v>296</v>
      </c>
      <c r="F3316" s="82" t="s">
        <v>141</v>
      </c>
      <c r="G3316" s="84">
        <f>G3317</f>
        <v>0</v>
      </c>
      <c r="H3316" s="84">
        <f>H3317</f>
        <v>0</v>
      </c>
      <c r="I3316" s="84">
        <f>I3317</f>
        <v>0</v>
      </c>
      <c r="J3316" s="159"/>
      <c r="K3316" s="187"/>
      <c r="L3316" s="187"/>
    </row>
    <row r="3317" spans="1:18" hidden="1" x14ac:dyDescent="0.2">
      <c r="A3317" s="80" t="s">
        <v>160</v>
      </c>
      <c r="B3317" s="81">
        <v>795</v>
      </c>
      <c r="C3317" s="82" t="s">
        <v>155</v>
      </c>
      <c r="D3317" s="82" t="s">
        <v>25</v>
      </c>
      <c r="E3317" s="82" t="s">
        <v>296</v>
      </c>
      <c r="F3317" s="82" t="s">
        <v>161</v>
      </c>
      <c r="G3317" s="84"/>
      <c r="H3317" s="84"/>
      <c r="I3317" s="84"/>
      <c r="J3317" s="159"/>
      <c r="K3317" s="187"/>
      <c r="L3317" s="187"/>
    </row>
    <row r="3318" spans="1:18" ht="44.25" hidden="1" customHeight="1" x14ac:dyDescent="0.2">
      <c r="A3318" s="80" t="s">
        <v>719</v>
      </c>
      <c r="B3318" s="81">
        <v>795</v>
      </c>
      <c r="C3318" s="82" t="s">
        <v>155</v>
      </c>
      <c r="D3318" s="82" t="s">
        <v>25</v>
      </c>
      <c r="E3318" s="82" t="s">
        <v>718</v>
      </c>
      <c r="F3318" s="82"/>
      <c r="G3318" s="84">
        <f t="shared" ref="G3318:I3328" si="885">G3319</f>
        <v>0</v>
      </c>
      <c r="H3318" s="84">
        <f t="shared" si="885"/>
        <v>0</v>
      </c>
      <c r="I3318" s="84">
        <f t="shared" si="885"/>
        <v>0</v>
      </c>
      <c r="J3318" s="159"/>
      <c r="K3318" s="187"/>
      <c r="L3318" s="187"/>
    </row>
    <row r="3319" spans="1:18" ht="34.5" hidden="1" customHeight="1" x14ac:dyDescent="0.2">
      <c r="A3319" s="80" t="s">
        <v>33</v>
      </c>
      <c r="B3319" s="81">
        <v>795</v>
      </c>
      <c r="C3319" s="82" t="s">
        <v>155</v>
      </c>
      <c r="D3319" s="82" t="s">
        <v>25</v>
      </c>
      <c r="E3319" s="82" t="s">
        <v>718</v>
      </c>
      <c r="F3319" s="82" t="s">
        <v>316</v>
      </c>
      <c r="G3319" s="84">
        <f t="shared" si="885"/>
        <v>0</v>
      </c>
      <c r="H3319" s="84">
        <f t="shared" si="885"/>
        <v>0</v>
      </c>
      <c r="I3319" s="84">
        <f t="shared" si="885"/>
        <v>0</v>
      </c>
      <c r="J3319" s="159"/>
      <c r="K3319" s="187"/>
      <c r="L3319" s="187"/>
    </row>
    <row r="3320" spans="1:18" ht="34.5" hidden="1" customHeight="1" x14ac:dyDescent="0.2">
      <c r="A3320" s="80" t="s">
        <v>35</v>
      </c>
      <c r="B3320" s="81">
        <v>795</v>
      </c>
      <c r="C3320" s="82" t="s">
        <v>155</v>
      </c>
      <c r="D3320" s="82" t="s">
        <v>25</v>
      </c>
      <c r="E3320" s="82" t="s">
        <v>718</v>
      </c>
      <c r="F3320" s="82" t="s">
        <v>318</v>
      </c>
      <c r="G3320" s="84"/>
      <c r="H3320" s="84"/>
      <c r="I3320" s="84"/>
      <c r="J3320" s="159"/>
      <c r="K3320" s="187"/>
      <c r="L3320" s="187"/>
    </row>
    <row r="3321" spans="1:18" ht="44.25" hidden="1" customHeight="1" x14ac:dyDescent="0.2">
      <c r="A3321" s="80" t="s">
        <v>721</v>
      </c>
      <c r="B3321" s="81">
        <v>795</v>
      </c>
      <c r="C3321" s="82" t="s">
        <v>155</v>
      </c>
      <c r="D3321" s="82" t="s">
        <v>25</v>
      </c>
      <c r="E3321" s="82" t="s">
        <v>720</v>
      </c>
      <c r="F3321" s="82"/>
      <c r="G3321" s="84">
        <f t="shared" si="885"/>
        <v>0</v>
      </c>
      <c r="H3321" s="84">
        <f t="shared" si="885"/>
        <v>0</v>
      </c>
      <c r="I3321" s="84">
        <f t="shared" si="885"/>
        <v>0</v>
      </c>
      <c r="J3321" s="159"/>
      <c r="K3321" s="187"/>
      <c r="L3321" s="187"/>
    </row>
    <row r="3322" spans="1:18" ht="34.5" hidden="1" customHeight="1" x14ac:dyDescent="0.2">
      <c r="A3322" s="80" t="s">
        <v>33</v>
      </c>
      <c r="B3322" s="81">
        <v>795</v>
      </c>
      <c r="C3322" s="82" t="s">
        <v>155</v>
      </c>
      <c r="D3322" s="82" t="s">
        <v>25</v>
      </c>
      <c r="E3322" s="82" t="s">
        <v>720</v>
      </c>
      <c r="F3322" s="82" t="s">
        <v>316</v>
      </c>
      <c r="G3322" s="84">
        <f t="shared" si="885"/>
        <v>0</v>
      </c>
      <c r="H3322" s="84">
        <f t="shared" si="885"/>
        <v>0</v>
      </c>
      <c r="I3322" s="84">
        <f t="shared" si="885"/>
        <v>0</v>
      </c>
      <c r="J3322" s="159"/>
      <c r="K3322" s="187"/>
      <c r="L3322" s="187"/>
    </row>
    <row r="3323" spans="1:18" ht="34.5" hidden="1" customHeight="1" x14ac:dyDescent="0.2">
      <c r="A3323" s="80" t="s">
        <v>35</v>
      </c>
      <c r="B3323" s="81">
        <v>795</v>
      </c>
      <c r="C3323" s="82" t="s">
        <v>155</v>
      </c>
      <c r="D3323" s="82" t="s">
        <v>25</v>
      </c>
      <c r="E3323" s="82" t="s">
        <v>720</v>
      </c>
      <c r="F3323" s="82" t="s">
        <v>318</v>
      </c>
      <c r="G3323" s="84"/>
      <c r="H3323" s="84"/>
      <c r="I3323" s="84"/>
      <c r="J3323" s="159"/>
      <c r="K3323" s="187"/>
      <c r="L3323" s="187"/>
    </row>
    <row r="3324" spans="1:18" ht="44.25" hidden="1" customHeight="1" x14ac:dyDescent="0.2">
      <c r="A3324" s="80" t="s">
        <v>723</v>
      </c>
      <c r="B3324" s="81">
        <v>795</v>
      </c>
      <c r="C3324" s="82" t="s">
        <v>155</v>
      </c>
      <c r="D3324" s="82" t="s">
        <v>25</v>
      </c>
      <c r="E3324" s="82" t="s">
        <v>722</v>
      </c>
      <c r="F3324" s="82"/>
      <c r="G3324" s="84">
        <f t="shared" si="885"/>
        <v>0</v>
      </c>
      <c r="H3324" s="84">
        <f t="shared" si="885"/>
        <v>0</v>
      </c>
      <c r="I3324" s="84">
        <f t="shared" si="885"/>
        <v>0</v>
      </c>
      <c r="J3324" s="159"/>
      <c r="K3324" s="187"/>
      <c r="L3324" s="187"/>
    </row>
    <row r="3325" spans="1:18" ht="34.5" hidden="1" customHeight="1" x14ac:dyDescent="0.2">
      <c r="A3325" s="80" t="s">
        <v>33</v>
      </c>
      <c r="B3325" s="81">
        <v>795</v>
      </c>
      <c r="C3325" s="82" t="s">
        <v>155</v>
      </c>
      <c r="D3325" s="82" t="s">
        <v>25</v>
      </c>
      <c r="E3325" s="82" t="s">
        <v>722</v>
      </c>
      <c r="F3325" s="82" t="s">
        <v>316</v>
      </c>
      <c r="G3325" s="84">
        <f t="shared" si="885"/>
        <v>0</v>
      </c>
      <c r="H3325" s="84">
        <f t="shared" si="885"/>
        <v>0</v>
      </c>
      <c r="I3325" s="84">
        <f t="shared" si="885"/>
        <v>0</v>
      </c>
      <c r="J3325" s="159"/>
      <c r="K3325" s="187"/>
      <c r="L3325" s="187"/>
    </row>
    <row r="3326" spans="1:18" ht="34.5" hidden="1" customHeight="1" x14ac:dyDescent="0.2">
      <c r="A3326" s="80" t="s">
        <v>35</v>
      </c>
      <c r="B3326" s="81">
        <v>795</v>
      </c>
      <c r="C3326" s="82" t="s">
        <v>155</v>
      </c>
      <c r="D3326" s="82" t="s">
        <v>25</v>
      </c>
      <c r="E3326" s="82" t="s">
        <v>722</v>
      </c>
      <c r="F3326" s="82" t="s">
        <v>318</v>
      </c>
      <c r="G3326" s="84"/>
      <c r="H3326" s="84"/>
      <c r="I3326" s="84"/>
      <c r="J3326" s="159"/>
      <c r="K3326" s="187"/>
      <c r="L3326" s="187"/>
    </row>
    <row r="3327" spans="1:18" ht="57" hidden="1" customHeight="1" x14ac:dyDescent="0.2">
      <c r="A3327" s="80" t="s">
        <v>725</v>
      </c>
      <c r="B3327" s="81">
        <v>795</v>
      </c>
      <c r="C3327" s="82" t="s">
        <v>155</v>
      </c>
      <c r="D3327" s="82" t="s">
        <v>25</v>
      </c>
      <c r="E3327" s="82" t="s">
        <v>724</v>
      </c>
      <c r="F3327" s="82"/>
      <c r="G3327" s="84">
        <f t="shared" si="885"/>
        <v>0</v>
      </c>
      <c r="H3327" s="84">
        <f t="shared" si="885"/>
        <v>0</v>
      </c>
      <c r="I3327" s="84">
        <f t="shared" si="885"/>
        <v>0</v>
      </c>
      <c r="J3327" s="159"/>
      <c r="K3327" s="187"/>
      <c r="L3327" s="187"/>
    </row>
    <row r="3328" spans="1:18" ht="34.5" hidden="1" customHeight="1" x14ac:dyDescent="0.2">
      <c r="A3328" s="80" t="s">
        <v>33</v>
      </c>
      <c r="B3328" s="81">
        <v>795</v>
      </c>
      <c r="C3328" s="82" t="s">
        <v>155</v>
      </c>
      <c r="D3328" s="82" t="s">
        <v>25</v>
      </c>
      <c r="E3328" s="82" t="s">
        <v>724</v>
      </c>
      <c r="F3328" s="82" t="s">
        <v>316</v>
      </c>
      <c r="G3328" s="84">
        <f t="shared" si="885"/>
        <v>0</v>
      </c>
      <c r="H3328" s="84">
        <f t="shared" si="885"/>
        <v>0</v>
      </c>
      <c r="I3328" s="84">
        <f t="shared" si="885"/>
        <v>0</v>
      </c>
      <c r="J3328" s="159"/>
      <c r="K3328" s="187"/>
      <c r="L3328" s="187"/>
    </row>
    <row r="3329" spans="1:12" ht="34.5" hidden="1" customHeight="1" x14ac:dyDescent="0.2">
      <c r="A3329" s="80" t="s">
        <v>35</v>
      </c>
      <c r="B3329" s="81">
        <v>795</v>
      </c>
      <c r="C3329" s="82" t="s">
        <v>155</v>
      </c>
      <c r="D3329" s="82" t="s">
        <v>25</v>
      </c>
      <c r="E3329" s="82" t="s">
        <v>724</v>
      </c>
      <c r="F3329" s="82" t="s">
        <v>318</v>
      </c>
      <c r="G3329" s="84"/>
      <c r="H3329" s="84"/>
      <c r="I3329" s="84"/>
      <c r="J3329" s="159"/>
      <c r="K3329" s="187"/>
      <c r="L3329" s="187"/>
    </row>
    <row r="3330" spans="1:12" ht="75" hidden="1" customHeight="1" x14ac:dyDescent="0.2">
      <c r="A3330" s="80" t="s">
        <v>731</v>
      </c>
      <c r="B3330" s="81">
        <v>795</v>
      </c>
      <c r="C3330" s="82" t="s">
        <v>155</v>
      </c>
      <c r="D3330" s="82" t="s">
        <v>25</v>
      </c>
      <c r="E3330" s="82" t="s">
        <v>632</v>
      </c>
      <c r="F3330" s="82"/>
      <c r="G3330" s="84">
        <f>G3331+G3336</f>
        <v>0</v>
      </c>
      <c r="H3330" s="84">
        <f t="shared" ref="G3330:I3342" si="886">H3331</f>
        <v>0</v>
      </c>
      <c r="I3330" s="84">
        <f t="shared" si="886"/>
        <v>0</v>
      </c>
      <c r="J3330" s="159"/>
      <c r="K3330" s="187"/>
      <c r="L3330" s="187"/>
    </row>
    <row r="3331" spans="1:12" ht="34.5" hidden="1" customHeight="1" x14ac:dyDescent="0.2">
      <c r="A3331" s="80" t="s">
        <v>33</v>
      </c>
      <c r="B3331" s="81">
        <v>795</v>
      </c>
      <c r="C3331" s="82" t="s">
        <v>155</v>
      </c>
      <c r="D3331" s="82" t="s">
        <v>25</v>
      </c>
      <c r="E3331" s="82" t="s">
        <v>632</v>
      </c>
      <c r="F3331" s="82" t="s">
        <v>316</v>
      </c>
      <c r="G3331" s="84">
        <f t="shared" si="886"/>
        <v>0</v>
      </c>
      <c r="H3331" s="84">
        <f t="shared" si="886"/>
        <v>0</v>
      </c>
      <c r="I3331" s="84">
        <f t="shared" si="886"/>
        <v>0</v>
      </c>
      <c r="J3331" s="159"/>
      <c r="K3331" s="187"/>
      <c r="L3331" s="187"/>
    </row>
    <row r="3332" spans="1:12" ht="34.5" hidden="1" customHeight="1" x14ac:dyDescent="0.2">
      <c r="A3332" s="80" t="s">
        <v>35</v>
      </c>
      <c r="B3332" s="81">
        <v>795</v>
      </c>
      <c r="C3332" s="82" t="s">
        <v>155</v>
      </c>
      <c r="D3332" s="82" t="s">
        <v>25</v>
      </c>
      <c r="E3332" s="82" t="s">
        <v>632</v>
      </c>
      <c r="F3332" s="82" t="s">
        <v>318</v>
      </c>
      <c r="G3332" s="84">
        <f>675000-675000</f>
        <v>0</v>
      </c>
      <c r="H3332" s="84">
        <f>832780-832780</f>
        <v>0</v>
      </c>
      <c r="I3332" s="84">
        <v>0</v>
      </c>
      <c r="J3332" s="159"/>
      <c r="K3332" s="187"/>
      <c r="L3332" s="187"/>
    </row>
    <row r="3333" spans="1:12" ht="34.5" hidden="1" customHeight="1" x14ac:dyDescent="0.2">
      <c r="A3333" s="80" t="s">
        <v>443</v>
      </c>
      <c r="B3333" s="81">
        <v>795</v>
      </c>
      <c r="C3333" s="82" t="s">
        <v>155</v>
      </c>
      <c r="D3333" s="82" t="s">
        <v>25</v>
      </c>
      <c r="E3333" s="82" t="s">
        <v>444</v>
      </c>
      <c r="F3333" s="82"/>
      <c r="G3333" s="84">
        <f t="shared" si="886"/>
        <v>0</v>
      </c>
      <c r="H3333" s="84">
        <f t="shared" si="886"/>
        <v>0</v>
      </c>
      <c r="I3333" s="84">
        <f t="shared" si="886"/>
        <v>0</v>
      </c>
      <c r="J3333" s="159"/>
      <c r="K3333" s="187"/>
      <c r="L3333" s="187"/>
    </row>
    <row r="3334" spans="1:12" ht="34.5" hidden="1" customHeight="1" x14ac:dyDescent="0.2">
      <c r="A3334" s="80" t="s">
        <v>33</v>
      </c>
      <c r="B3334" s="81">
        <v>795</v>
      </c>
      <c r="C3334" s="82" t="s">
        <v>155</v>
      </c>
      <c r="D3334" s="82" t="s">
        <v>25</v>
      </c>
      <c r="E3334" s="82" t="s">
        <v>444</v>
      </c>
      <c r="F3334" s="82" t="s">
        <v>34</v>
      </c>
      <c r="G3334" s="84">
        <f t="shared" si="886"/>
        <v>0</v>
      </c>
      <c r="H3334" s="84">
        <f t="shared" si="886"/>
        <v>0</v>
      </c>
      <c r="I3334" s="84">
        <f t="shared" si="886"/>
        <v>0</v>
      </c>
      <c r="J3334" s="159"/>
      <c r="K3334" s="187"/>
      <c r="L3334" s="187"/>
    </row>
    <row r="3335" spans="1:12" ht="34.5" hidden="1" customHeight="1" x14ac:dyDescent="0.2">
      <c r="A3335" s="80" t="s">
        <v>35</v>
      </c>
      <c r="B3335" s="81">
        <v>795</v>
      </c>
      <c r="C3335" s="82" t="s">
        <v>155</v>
      </c>
      <c r="D3335" s="82" t="s">
        <v>25</v>
      </c>
      <c r="E3335" s="82" t="s">
        <v>444</v>
      </c>
      <c r="F3335" s="82" t="s">
        <v>36</v>
      </c>
      <c r="G3335" s="84">
        <v>0</v>
      </c>
      <c r="H3335" s="84">
        <f>167220-167220</f>
        <v>0</v>
      </c>
      <c r="I3335" s="84"/>
      <c r="J3335" s="159"/>
      <c r="K3335" s="187"/>
      <c r="L3335" s="187"/>
    </row>
    <row r="3336" spans="1:12" ht="18" hidden="1" customHeight="1" x14ac:dyDescent="0.2">
      <c r="A3336" s="80" t="s">
        <v>140</v>
      </c>
      <c r="B3336" s="81">
        <v>795</v>
      </c>
      <c r="C3336" s="82" t="s">
        <v>155</v>
      </c>
      <c r="D3336" s="82" t="s">
        <v>25</v>
      </c>
      <c r="E3336" s="82" t="s">
        <v>632</v>
      </c>
      <c r="F3336" s="82" t="s">
        <v>141</v>
      </c>
      <c r="G3336" s="84">
        <f>G3337</f>
        <v>0</v>
      </c>
      <c r="H3336" s="84">
        <f>H3337</f>
        <v>0</v>
      </c>
      <c r="I3336" s="84">
        <f>I3337</f>
        <v>0</v>
      </c>
      <c r="J3336" s="159"/>
      <c r="K3336" s="187"/>
      <c r="L3336" s="187"/>
    </row>
    <row r="3337" spans="1:12" ht="18" hidden="1" customHeight="1" x14ac:dyDescent="0.2">
      <c r="A3337" s="80" t="s">
        <v>160</v>
      </c>
      <c r="B3337" s="81">
        <v>795</v>
      </c>
      <c r="C3337" s="82" t="s">
        <v>155</v>
      </c>
      <c r="D3337" s="82" t="s">
        <v>25</v>
      </c>
      <c r="E3337" s="82" t="s">
        <v>632</v>
      </c>
      <c r="F3337" s="82" t="s">
        <v>161</v>
      </c>
      <c r="G3337" s="84"/>
      <c r="H3337" s="84">
        <v>0</v>
      </c>
      <c r="I3337" s="84">
        <v>0</v>
      </c>
      <c r="J3337" s="159"/>
      <c r="K3337" s="187"/>
      <c r="L3337" s="187"/>
    </row>
    <row r="3338" spans="1:12" ht="34.5" hidden="1" customHeight="1" x14ac:dyDescent="0.2">
      <c r="A3338" s="80" t="s">
        <v>468</v>
      </c>
      <c r="B3338" s="81">
        <v>795</v>
      </c>
      <c r="C3338" s="82" t="s">
        <v>155</v>
      </c>
      <c r="D3338" s="82" t="s">
        <v>25</v>
      </c>
      <c r="E3338" s="82" t="s">
        <v>467</v>
      </c>
      <c r="F3338" s="82"/>
      <c r="G3338" s="84">
        <f t="shared" si="886"/>
        <v>0</v>
      </c>
      <c r="H3338" s="84">
        <f t="shared" si="886"/>
        <v>0</v>
      </c>
      <c r="I3338" s="84">
        <f t="shared" si="886"/>
        <v>0</v>
      </c>
      <c r="J3338" s="159"/>
      <c r="K3338" s="187"/>
      <c r="L3338" s="187"/>
    </row>
    <row r="3339" spans="1:12" ht="34.5" hidden="1" customHeight="1" x14ac:dyDescent="0.2">
      <c r="A3339" s="80" t="s">
        <v>33</v>
      </c>
      <c r="B3339" s="81">
        <v>795</v>
      </c>
      <c r="C3339" s="82" t="s">
        <v>155</v>
      </c>
      <c r="D3339" s="82" t="s">
        <v>25</v>
      </c>
      <c r="E3339" s="82" t="s">
        <v>467</v>
      </c>
      <c r="F3339" s="82" t="s">
        <v>34</v>
      </c>
      <c r="G3339" s="84">
        <f t="shared" si="886"/>
        <v>0</v>
      </c>
      <c r="H3339" s="84">
        <f t="shared" si="886"/>
        <v>0</v>
      </c>
      <c r="I3339" s="84">
        <f t="shared" si="886"/>
        <v>0</v>
      </c>
      <c r="J3339" s="159"/>
      <c r="K3339" s="187"/>
      <c r="L3339" s="187"/>
    </row>
    <row r="3340" spans="1:12" ht="34.5" hidden="1" customHeight="1" x14ac:dyDescent="0.2">
      <c r="A3340" s="80" t="s">
        <v>35</v>
      </c>
      <c r="B3340" s="81">
        <v>795</v>
      </c>
      <c r="C3340" s="82" t="s">
        <v>155</v>
      </c>
      <c r="D3340" s="82" t="s">
        <v>25</v>
      </c>
      <c r="E3340" s="82" t="s">
        <v>467</v>
      </c>
      <c r="F3340" s="82" t="s">
        <v>36</v>
      </c>
      <c r="G3340" s="84"/>
      <c r="H3340" s="84"/>
      <c r="I3340" s="84"/>
      <c r="J3340" s="159"/>
      <c r="K3340" s="187"/>
      <c r="L3340" s="187"/>
    </row>
    <row r="3341" spans="1:12" ht="34.5" hidden="1" customHeight="1" x14ac:dyDescent="0.2">
      <c r="A3341" s="80" t="s">
        <v>410</v>
      </c>
      <c r="B3341" s="81">
        <v>795</v>
      </c>
      <c r="C3341" s="82" t="s">
        <v>155</v>
      </c>
      <c r="D3341" s="82" t="s">
        <v>25</v>
      </c>
      <c r="E3341" s="82" t="s">
        <v>409</v>
      </c>
      <c r="F3341" s="82"/>
      <c r="G3341" s="84">
        <f t="shared" si="886"/>
        <v>0</v>
      </c>
      <c r="H3341" s="84">
        <f t="shared" si="886"/>
        <v>0</v>
      </c>
      <c r="I3341" s="84">
        <f t="shared" si="886"/>
        <v>0</v>
      </c>
      <c r="J3341" s="159"/>
      <c r="K3341" s="187"/>
      <c r="L3341" s="187"/>
    </row>
    <row r="3342" spans="1:12" ht="34.5" hidden="1" customHeight="1" x14ac:dyDescent="0.2">
      <c r="A3342" s="80" t="s">
        <v>33</v>
      </c>
      <c r="B3342" s="81">
        <v>795</v>
      </c>
      <c r="C3342" s="82" t="s">
        <v>155</v>
      </c>
      <c r="D3342" s="82" t="s">
        <v>25</v>
      </c>
      <c r="E3342" s="82" t="s">
        <v>409</v>
      </c>
      <c r="F3342" s="82" t="s">
        <v>34</v>
      </c>
      <c r="G3342" s="84">
        <f t="shared" si="886"/>
        <v>0</v>
      </c>
      <c r="H3342" s="84">
        <f t="shared" si="886"/>
        <v>0</v>
      </c>
      <c r="I3342" s="84">
        <f t="shared" si="886"/>
        <v>0</v>
      </c>
      <c r="J3342" s="159"/>
      <c r="K3342" s="187"/>
      <c r="L3342" s="187"/>
    </row>
    <row r="3343" spans="1:12" ht="34.5" hidden="1" customHeight="1" x14ac:dyDescent="0.2">
      <c r="A3343" s="80" t="s">
        <v>35</v>
      </c>
      <c r="B3343" s="81">
        <v>795</v>
      </c>
      <c r="C3343" s="82" t="s">
        <v>155</v>
      </c>
      <c r="D3343" s="82" t="s">
        <v>25</v>
      </c>
      <c r="E3343" s="82" t="s">
        <v>409</v>
      </c>
      <c r="F3343" s="82" t="s">
        <v>36</v>
      </c>
      <c r="G3343" s="84">
        <f>200000-200000</f>
        <v>0</v>
      </c>
      <c r="H3343" s="84"/>
      <c r="I3343" s="84"/>
      <c r="J3343" s="159"/>
      <c r="K3343" s="187"/>
      <c r="L3343" s="187"/>
    </row>
    <row r="3344" spans="1:12" ht="34.5" hidden="1" customHeight="1" x14ac:dyDescent="0.2">
      <c r="A3344" s="80" t="s">
        <v>438</v>
      </c>
      <c r="B3344" s="81">
        <v>795</v>
      </c>
      <c r="C3344" s="82" t="s">
        <v>155</v>
      </c>
      <c r="D3344" s="82" t="s">
        <v>25</v>
      </c>
      <c r="E3344" s="82" t="s">
        <v>437</v>
      </c>
      <c r="F3344" s="82"/>
      <c r="G3344" s="84">
        <f>G3345</f>
        <v>0</v>
      </c>
      <c r="H3344" s="84">
        <f t="shared" ref="H3344:I3344" si="887">H3345</f>
        <v>0</v>
      </c>
      <c r="I3344" s="84">
        <f t="shared" si="887"/>
        <v>0</v>
      </c>
      <c r="J3344" s="159"/>
      <c r="K3344" s="187"/>
      <c r="L3344" s="187"/>
    </row>
    <row r="3345" spans="1:18" ht="34.5" hidden="1" customHeight="1" x14ac:dyDescent="0.2">
      <c r="A3345" s="80" t="s">
        <v>91</v>
      </c>
      <c r="B3345" s="81">
        <v>795</v>
      </c>
      <c r="C3345" s="82" t="s">
        <v>155</v>
      </c>
      <c r="D3345" s="82" t="s">
        <v>25</v>
      </c>
      <c r="E3345" s="82" t="s">
        <v>437</v>
      </c>
      <c r="F3345" s="82" t="s">
        <v>316</v>
      </c>
      <c r="G3345" s="84">
        <f>G3346</f>
        <v>0</v>
      </c>
      <c r="H3345" s="84">
        <f t="shared" ref="H3345:I3345" si="888">H3346</f>
        <v>0</v>
      </c>
      <c r="I3345" s="84">
        <f t="shared" si="888"/>
        <v>0</v>
      </c>
      <c r="J3345" s="159"/>
      <c r="K3345" s="187"/>
      <c r="L3345" s="187"/>
    </row>
    <row r="3346" spans="1:18" ht="34.5" hidden="1" customHeight="1" x14ac:dyDescent="0.2">
      <c r="A3346" s="80" t="s">
        <v>317</v>
      </c>
      <c r="B3346" s="81">
        <v>795</v>
      </c>
      <c r="C3346" s="82" t="s">
        <v>155</v>
      </c>
      <c r="D3346" s="82" t="s">
        <v>25</v>
      </c>
      <c r="E3346" s="82" t="s">
        <v>437</v>
      </c>
      <c r="F3346" s="82" t="s">
        <v>318</v>
      </c>
      <c r="G3346" s="84"/>
      <c r="H3346" s="84">
        <v>0</v>
      </c>
      <c r="I3346" s="84">
        <v>0</v>
      </c>
      <c r="J3346" s="159"/>
      <c r="K3346" s="187"/>
      <c r="L3346" s="187"/>
    </row>
    <row r="3347" spans="1:18" ht="34.5" hidden="1" customHeight="1" x14ac:dyDescent="0.2">
      <c r="A3347" s="80" t="s">
        <v>471</v>
      </c>
      <c r="B3347" s="81">
        <v>795</v>
      </c>
      <c r="C3347" s="82" t="s">
        <v>155</v>
      </c>
      <c r="D3347" s="82" t="s">
        <v>25</v>
      </c>
      <c r="E3347" s="82" t="s">
        <v>472</v>
      </c>
      <c r="F3347" s="82"/>
      <c r="G3347" s="84">
        <f>G3348</f>
        <v>0</v>
      </c>
      <c r="H3347" s="84">
        <v>0</v>
      </c>
      <c r="I3347" s="84">
        <v>0</v>
      </c>
      <c r="J3347" s="159"/>
      <c r="K3347" s="187"/>
      <c r="L3347" s="187"/>
    </row>
    <row r="3348" spans="1:18" ht="34.5" hidden="1" customHeight="1" x14ac:dyDescent="0.2">
      <c r="A3348" s="80" t="s">
        <v>91</v>
      </c>
      <c r="B3348" s="81">
        <v>795</v>
      </c>
      <c r="C3348" s="82" t="s">
        <v>155</v>
      </c>
      <c r="D3348" s="82" t="s">
        <v>25</v>
      </c>
      <c r="E3348" s="82" t="s">
        <v>472</v>
      </c>
      <c r="F3348" s="82" t="s">
        <v>316</v>
      </c>
      <c r="G3348" s="84">
        <f>G3349</f>
        <v>0</v>
      </c>
      <c r="H3348" s="84">
        <v>0</v>
      </c>
      <c r="I3348" s="84">
        <v>0</v>
      </c>
      <c r="J3348" s="159"/>
      <c r="K3348" s="187"/>
      <c r="L3348" s="187"/>
    </row>
    <row r="3349" spans="1:18" ht="34.5" hidden="1" customHeight="1" x14ac:dyDescent="0.2">
      <c r="A3349" s="80" t="s">
        <v>317</v>
      </c>
      <c r="B3349" s="81">
        <v>795</v>
      </c>
      <c r="C3349" s="82" t="s">
        <v>155</v>
      </c>
      <c r="D3349" s="82" t="s">
        <v>25</v>
      </c>
      <c r="E3349" s="82" t="s">
        <v>472</v>
      </c>
      <c r="F3349" s="82" t="s">
        <v>318</v>
      </c>
      <c r="G3349" s="84"/>
      <c r="H3349" s="84">
        <v>0</v>
      </c>
      <c r="I3349" s="84">
        <v>0</v>
      </c>
      <c r="J3349" s="159"/>
      <c r="K3349" s="187"/>
      <c r="L3349" s="187"/>
    </row>
    <row r="3350" spans="1:18" ht="20.25" hidden="1" customHeight="1" x14ac:dyDescent="0.2">
      <c r="A3350" s="80" t="s">
        <v>557</v>
      </c>
      <c r="B3350" s="81">
        <v>795</v>
      </c>
      <c r="C3350" s="82" t="s">
        <v>155</v>
      </c>
      <c r="D3350" s="82" t="s">
        <v>25</v>
      </c>
      <c r="E3350" s="82" t="s">
        <v>556</v>
      </c>
      <c r="F3350" s="82"/>
      <c r="G3350" s="84">
        <f t="shared" ref="G3350:I3351" si="889">G3351</f>
        <v>0</v>
      </c>
      <c r="H3350" s="84">
        <f t="shared" si="889"/>
        <v>0</v>
      </c>
      <c r="I3350" s="84">
        <f t="shared" si="889"/>
        <v>0</v>
      </c>
      <c r="J3350" s="159"/>
      <c r="K3350" s="187"/>
      <c r="L3350" s="187"/>
    </row>
    <row r="3351" spans="1:18" ht="34.5" hidden="1" customHeight="1" x14ac:dyDescent="0.2">
      <c r="A3351" s="80" t="s">
        <v>33</v>
      </c>
      <c r="B3351" s="81">
        <v>795</v>
      </c>
      <c r="C3351" s="82" t="s">
        <v>155</v>
      </c>
      <c r="D3351" s="82" t="s">
        <v>25</v>
      </c>
      <c r="E3351" s="82" t="s">
        <v>556</v>
      </c>
      <c r="F3351" s="82" t="s">
        <v>34</v>
      </c>
      <c r="G3351" s="84">
        <f t="shared" si="889"/>
        <v>0</v>
      </c>
      <c r="H3351" s="84">
        <f t="shared" si="889"/>
        <v>0</v>
      </c>
      <c r="I3351" s="84">
        <f t="shared" si="889"/>
        <v>0</v>
      </c>
      <c r="J3351" s="159"/>
      <c r="K3351" s="187"/>
      <c r="L3351" s="187"/>
    </row>
    <row r="3352" spans="1:18" ht="34.5" hidden="1" customHeight="1" x14ac:dyDescent="0.2">
      <c r="A3352" s="80" t="s">
        <v>35</v>
      </c>
      <c r="B3352" s="81">
        <v>795</v>
      </c>
      <c r="C3352" s="82" t="s">
        <v>155</v>
      </c>
      <c r="D3352" s="82" t="s">
        <v>25</v>
      </c>
      <c r="E3352" s="82" t="s">
        <v>556</v>
      </c>
      <c r="F3352" s="82" t="s">
        <v>36</v>
      </c>
      <c r="G3352" s="84"/>
      <c r="H3352" s="84"/>
      <c r="I3352" s="84"/>
      <c r="J3352" s="159"/>
      <c r="K3352" s="187"/>
      <c r="L3352" s="187"/>
    </row>
    <row r="3353" spans="1:18" s="18" customFormat="1" ht="25.5" hidden="1" x14ac:dyDescent="0.2">
      <c r="A3353" s="80" t="s">
        <v>416</v>
      </c>
      <c r="B3353" s="81">
        <v>795</v>
      </c>
      <c r="C3353" s="82" t="s">
        <v>155</v>
      </c>
      <c r="D3353" s="82" t="s">
        <v>25</v>
      </c>
      <c r="E3353" s="82" t="s">
        <v>243</v>
      </c>
      <c r="F3353" s="82"/>
      <c r="G3353" s="84">
        <f>G3354</f>
        <v>0</v>
      </c>
      <c r="H3353" s="84">
        <f>H3354</f>
        <v>0</v>
      </c>
      <c r="I3353" s="84">
        <f>I3354</f>
        <v>0</v>
      </c>
      <c r="J3353" s="159"/>
      <c r="K3353" s="182"/>
      <c r="L3353" s="182"/>
      <c r="M3353" s="180"/>
      <c r="N3353" s="180"/>
      <c r="O3353" s="180"/>
      <c r="P3353" s="180"/>
      <c r="Q3353" s="180"/>
      <c r="R3353" s="180"/>
    </row>
    <row r="3354" spans="1:18" s="18" customFormat="1" ht="51.75" hidden="1" customHeight="1" x14ac:dyDescent="0.2">
      <c r="A3354" s="80" t="s">
        <v>483</v>
      </c>
      <c r="B3354" s="81">
        <v>795</v>
      </c>
      <c r="C3354" s="82" t="s">
        <v>155</v>
      </c>
      <c r="D3354" s="82" t="s">
        <v>25</v>
      </c>
      <c r="E3354" s="82" t="s">
        <v>482</v>
      </c>
      <c r="F3354" s="82"/>
      <c r="G3354" s="84">
        <f>G3355</f>
        <v>0</v>
      </c>
      <c r="H3354" s="84">
        <f t="shared" ref="H3354:I3354" si="890">H3355</f>
        <v>0</v>
      </c>
      <c r="I3354" s="84">
        <f t="shared" si="890"/>
        <v>0</v>
      </c>
      <c r="J3354" s="159"/>
      <c r="K3354" s="182"/>
      <c r="L3354" s="182"/>
      <c r="M3354" s="180"/>
      <c r="N3354" s="180"/>
      <c r="O3354" s="180"/>
      <c r="P3354" s="180"/>
      <c r="Q3354" s="180"/>
      <c r="R3354" s="180"/>
    </row>
    <row r="3355" spans="1:18" s="18" customFormat="1" ht="25.5" hidden="1" customHeight="1" x14ac:dyDescent="0.2">
      <c r="A3355" s="80" t="s">
        <v>450</v>
      </c>
      <c r="B3355" s="81">
        <v>795</v>
      </c>
      <c r="C3355" s="82" t="s">
        <v>155</v>
      </c>
      <c r="D3355" s="82" t="s">
        <v>25</v>
      </c>
      <c r="E3355" s="82" t="s">
        <v>482</v>
      </c>
      <c r="F3355" s="82"/>
      <c r="G3355" s="84">
        <f>G3356</f>
        <v>0</v>
      </c>
      <c r="H3355" s="84">
        <f t="shared" ref="H3355:I3356" si="891">H3356</f>
        <v>0</v>
      </c>
      <c r="I3355" s="84">
        <f t="shared" si="891"/>
        <v>0</v>
      </c>
      <c r="J3355" s="159"/>
      <c r="K3355" s="182"/>
      <c r="L3355" s="182"/>
      <c r="M3355" s="180"/>
      <c r="N3355" s="180"/>
      <c r="O3355" s="180"/>
      <c r="P3355" s="180"/>
      <c r="Q3355" s="180"/>
      <c r="R3355" s="180"/>
    </row>
    <row r="3356" spans="1:18" s="18" customFormat="1" hidden="1" x14ac:dyDescent="0.2">
      <c r="A3356" s="80" t="s">
        <v>140</v>
      </c>
      <c r="B3356" s="81">
        <v>795</v>
      </c>
      <c r="C3356" s="82" t="s">
        <v>155</v>
      </c>
      <c r="D3356" s="82" t="s">
        <v>25</v>
      </c>
      <c r="E3356" s="82" t="s">
        <v>482</v>
      </c>
      <c r="F3356" s="82" t="s">
        <v>141</v>
      </c>
      <c r="G3356" s="84">
        <f>G3357</f>
        <v>0</v>
      </c>
      <c r="H3356" s="84">
        <f t="shared" si="891"/>
        <v>0</v>
      </c>
      <c r="I3356" s="84">
        <f t="shared" si="891"/>
        <v>0</v>
      </c>
      <c r="J3356" s="159"/>
      <c r="K3356" s="182"/>
      <c r="L3356" s="182"/>
      <c r="M3356" s="180"/>
      <c r="N3356" s="180"/>
      <c r="O3356" s="180"/>
      <c r="P3356" s="180"/>
      <c r="Q3356" s="180"/>
      <c r="R3356" s="180"/>
    </row>
    <row r="3357" spans="1:18" s="18" customFormat="1" hidden="1" x14ac:dyDescent="0.2">
      <c r="A3357" s="80" t="s">
        <v>152</v>
      </c>
      <c r="B3357" s="81">
        <v>795</v>
      </c>
      <c r="C3357" s="82" t="s">
        <v>155</v>
      </c>
      <c r="D3357" s="82" t="s">
        <v>25</v>
      </c>
      <c r="E3357" s="82" t="s">
        <v>482</v>
      </c>
      <c r="F3357" s="82" t="s">
        <v>153</v>
      </c>
      <c r="G3357" s="84"/>
      <c r="H3357" s="84">
        <v>0</v>
      </c>
      <c r="I3357" s="84">
        <v>0</v>
      </c>
      <c r="J3357" s="159"/>
      <c r="K3357" s="182"/>
      <c r="L3357" s="182"/>
      <c r="M3357" s="180"/>
      <c r="N3357" s="180"/>
      <c r="O3357" s="180"/>
      <c r="P3357" s="180"/>
      <c r="Q3357" s="180"/>
      <c r="R3357" s="180"/>
    </row>
    <row r="3358" spans="1:18" ht="30.75" hidden="1" customHeight="1" x14ac:dyDescent="0.2">
      <c r="A3358" s="80" t="s">
        <v>253</v>
      </c>
      <c r="B3358" s="81">
        <v>795</v>
      </c>
      <c r="C3358" s="82" t="s">
        <v>155</v>
      </c>
      <c r="D3358" s="82" t="s">
        <v>25</v>
      </c>
      <c r="E3358" s="82" t="s">
        <v>502</v>
      </c>
      <c r="F3358" s="82"/>
      <c r="G3358" s="84">
        <f>G3359</f>
        <v>0</v>
      </c>
      <c r="H3358" s="84">
        <v>0</v>
      </c>
      <c r="I3358" s="84">
        <v>0</v>
      </c>
      <c r="J3358" s="159"/>
      <c r="K3358" s="187"/>
      <c r="L3358" s="187"/>
    </row>
    <row r="3359" spans="1:18" ht="30.75" hidden="1" customHeight="1" x14ac:dyDescent="0.2">
      <c r="A3359" s="80" t="s">
        <v>33</v>
      </c>
      <c r="B3359" s="81">
        <v>795</v>
      </c>
      <c r="C3359" s="82" t="s">
        <v>155</v>
      </c>
      <c r="D3359" s="82" t="s">
        <v>25</v>
      </c>
      <c r="E3359" s="82" t="s">
        <v>502</v>
      </c>
      <c r="F3359" s="82" t="s">
        <v>34</v>
      </c>
      <c r="G3359" s="84">
        <f>G3360</f>
        <v>0</v>
      </c>
      <c r="H3359" s="84">
        <v>0</v>
      </c>
      <c r="I3359" s="84">
        <v>0</v>
      </c>
      <c r="J3359" s="159"/>
      <c r="K3359" s="187"/>
      <c r="L3359" s="187"/>
    </row>
    <row r="3360" spans="1:18" ht="1.5" hidden="1" customHeight="1" x14ac:dyDescent="0.2">
      <c r="A3360" s="80" t="s">
        <v>35</v>
      </c>
      <c r="B3360" s="81">
        <v>795</v>
      </c>
      <c r="C3360" s="82" t="s">
        <v>155</v>
      </c>
      <c r="D3360" s="82" t="s">
        <v>25</v>
      </c>
      <c r="E3360" s="82" t="s">
        <v>502</v>
      </c>
      <c r="F3360" s="82" t="s">
        <v>36</v>
      </c>
      <c r="G3360" s="84"/>
      <c r="H3360" s="84">
        <v>0</v>
      </c>
      <c r="I3360" s="84">
        <v>0</v>
      </c>
      <c r="J3360" s="159"/>
      <c r="K3360" s="187"/>
      <c r="L3360" s="187"/>
    </row>
    <row r="3361" spans="1:18" ht="30.75" hidden="1" customHeight="1" x14ac:dyDescent="0.2">
      <c r="A3361" s="80" t="s">
        <v>253</v>
      </c>
      <c r="B3361" s="81">
        <v>795</v>
      </c>
      <c r="C3361" s="82" t="s">
        <v>155</v>
      </c>
      <c r="D3361" s="82" t="s">
        <v>25</v>
      </c>
      <c r="E3361" s="82" t="s">
        <v>501</v>
      </c>
      <c r="F3361" s="82"/>
      <c r="G3361" s="84">
        <f>G3362</f>
        <v>0</v>
      </c>
      <c r="H3361" s="84">
        <v>0</v>
      </c>
      <c r="I3361" s="84">
        <v>0</v>
      </c>
      <c r="J3361" s="159"/>
      <c r="K3361" s="187"/>
      <c r="L3361" s="187"/>
    </row>
    <row r="3362" spans="1:18" ht="30.75" hidden="1" customHeight="1" x14ac:dyDescent="0.2">
      <c r="A3362" s="80" t="s">
        <v>253</v>
      </c>
      <c r="B3362" s="81">
        <v>795</v>
      </c>
      <c r="C3362" s="82" t="s">
        <v>155</v>
      </c>
      <c r="D3362" s="82" t="s">
        <v>25</v>
      </c>
      <c r="E3362" s="82" t="s">
        <v>502</v>
      </c>
      <c r="F3362" s="82"/>
      <c r="G3362" s="84">
        <f>G3369+G3371</f>
        <v>0</v>
      </c>
      <c r="H3362" s="84">
        <v>0</v>
      </c>
      <c r="I3362" s="84">
        <v>0</v>
      </c>
      <c r="J3362" s="159"/>
      <c r="K3362" s="187"/>
      <c r="L3362" s="187"/>
    </row>
    <row r="3363" spans="1:18" ht="30.75" hidden="1" customHeight="1" x14ac:dyDescent="0.2">
      <c r="A3363" s="80" t="s">
        <v>33</v>
      </c>
      <c r="B3363" s="81">
        <v>795</v>
      </c>
      <c r="C3363" s="82" t="s">
        <v>155</v>
      </c>
      <c r="D3363" s="82" t="s">
        <v>25</v>
      </c>
      <c r="E3363" s="82" t="s">
        <v>502</v>
      </c>
      <c r="F3363" s="82" t="s">
        <v>34</v>
      </c>
      <c r="G3363" s="84" t="e">
        <f>G3364</f>
        <v>#REF!</v>
      </c>
      <c r="H3363" s="84">
        <v>0</v>
      </c>
      <c r="I3363" s="84">
        <v>0</v>
      </c>
      <c r="J3363" s="159"/>
      <c r="K3363" s="187"/>
      <c r="L3363" s="187"/>
    </row>
    <row r="3364" spans="1:18" ht="30.75" hidden="1" customHeight="1" x14ac:dyDescent="0.2">
      <c r="A3364" s="80" t="s">
        <v>35</v>
      </c>
      <c r="B3364" s="81">
        <v>795</v>
      </c>
      <c r="C3364" s="82" t="s">
        <v>155</v>
      </c>
      <c r="D3364" s="82" t="s">
        <v>25</v>
      </c>
      <c r="E3364" s="82" t="s">
        <v>502</v>
      </c>
      <c r="F3364" s="82" t="s">
        <v>36</v>
      </c>
      <c r="G3364" s="84" t="e">
        <f>'прил 4'!#REF!</f>
        <v>#REF!</v>
      </c>
      <c r="H3364" s="84">
        <v>0</v>
      </c>
      <c r="I3364" s="84">
        <v>0</v>
      </c>
      <c r="J3364" s="159"/>
      <c r="K3364" s="187"/>
      <c r="L3364" s="187"/>
    </row>
    <row r="3365" spans="1:18" ht="23.25" hidden="1" customHeight="1" x14ac:dyDescent="0.2">
      <c r="A3365" s="80" t="s">
        <v>133</v>
      </c>
      <c r="B3365" s="81">
        <v>795</v>
      </c>
      <c r="C3365" s="82" t="s">
        <v>155</v>
      </c>
      <c r="D3365" s="82" t="s">
        <v>25</v>
      </c>
      <c r="E3365" s="82" t="s">
        <v>502</v>
      </c>
      <c r="F3365" s="82" t="s">
        <v>134</v>
      </c>
      <c r="G3365" s="84">
        <f>G3366</f>
        <v>0</v>
      </c>
      <c r="H3365" s="84">
        <v>0</v>
      </c>
      <c r="I3365" s="84">
        <v>0</v>
      </c>
      <c r="J3365" s="159"/>
      <c r="K3365" s="187"/>
      <c r="L3365" s="187"/>
    </row>
    <row r="3366" spans="1:18" ht="30.75" hidden="1" customHeight="1" x14ac:dyDescent="0.2">
      <c r="A3366" s="80" t="s">
        <v>135</v>
      </c>
      <c r="B3366" s="81">
        <v>795</v>
      </c>
      <c r="C3366" s="82" t="s">
        <v>155</v>
      </c>
      <c r="D3366" s="82" t="s">
        <v>25</v>
      </c>
      <c r="E3366" s="82" t="s">
        <v>502</v>
      </c>
      <c r="F3366" s="82" t="s">
        <v>136</v>
      </c>
      <c r="G3366" s="84">
        <f>'прил 4'!G3307</f>
        <v>0</v>
      </c>
      <c r="H3366" s="84">
        <v>0</v>
      </c>
      <c r="I3366" s="84">
        <v>0</v>
      </c>
      <c r="J3366" s="159"/>
      <c r="K3366" s="187"/>
      <c r="L3366" s="187"/>
    </row>
    <row r="3367" spans="1:18" ht="21.75" hidden="1" customHeight="1" x14ac:dyDescent="0.2">
      <c r="A3367" s="80" t="s">
        <v>140</v>
      </c>
      <c r="B3367" s="81">
        <v>795</v>
      </c>
      <c r="C3367" s="82" t="s">
        <v>155</v>
      </c>
      <c r="D3367" s="82" t="s">
        <v>25</v>
      </c>
      <c r="E3367" s="82" t="s">
        <v>502</v>
      </c>
      <c r="F3367" s="82" t="s">
        <v>141</v>
      </c>
      <c r="G3367" s="84">
        <f>G3368</f>
        <v>0</v>
      </c>
      <c r="H3367" s="84">
        <v>0</v>
      </c>
      <c r="I3367" s="84">
        <v>0</v>
      </c>
      <c r="J3367" s="159"/>
      <c r="K3367" s="187"/>
      <c r="L3367" s="187"/>
    </row>
    <row r="3368" spans="1:18" ht="22.5" hidden="1" customHeight="1" x14ac:dyDescent="0.2">
      <c r="A3368" s="80" t="s">
        <v>160</v>
      </c>
      <c r="B3368" s="81">
        <v>795</v>
      </c>
      <c r="C3368" s="82" t="s">
        <v>155</v>
      </c>
      <c r="D3368" s="82" t="s">
        <v>25</v>
      </c>
      <c r="E3368" s="82" t="s">
        <v>502</v>
      </c>
      <c r="F3368" s="82" t="s">
        <v>161</v>
      </c>
      <c r="G3368" s="84"/>
      <c r="H3368" s="84">
        <v>0</v>
      </c>
      <c r="I3368" s="84">
        <v>0</v>
      </c>
      <c r="J3368" s="159"/>
      <c r="K3368" s="187"/>
      <c r="L3368" s="187"/>
    </row>
    <row r="3369" spans="1:18" ht="25.5" hidden="1" x14ac:dyDescent="0.2">
      <c r="A3369" s="80" t="s">
        <v>33</v>
      </c>
      <c r="B3369" s="81">
        <v>795</v>
      </c>
      <c r="C3369" s="82" t="s">
        <v>155</v>
      </c>
      <c r="D3369" s="82" t="s">
        <v>25</v>
      </c>
      <c r="E3369" s="82" t="s">
        <v>502</v>
      </c>
      <c r="F3369" s="82" t="s">
        <v>34</v>
      </c>
      <c r="G3369" s="83">
        <f t="shared" ref="G3369:I3371" si="892">G3370</f>
        <v>0</v>
      </c>
      <c r="H3369" s="83">
        <f t="shared" si="892"/>
        <v>0</v>
      </c>
      <c r="I3369" s="83">
        <f t="shared" si="892"/>
        <v>0</v>
      </c>
      <c r="J3369" s="160"/>
      <c r="K3369" s="187"/>
      <c r="L3369" s="187"/>
    </row>
    <row r="3370" spans="1:18" ht="25.5" hidden="1" x14ac:dyDescent="0.2">
      <c r="A3370" s="80" t="s">
        <v>35</v>
      </c>
      <c r="B3370" s="81">
        <v>795</v>
      </c>
      <c r="C3370" s="82" t="s">
        <v>155</v>
      </c>
      <c r="D3370" s="82" t="s">
        <v>25</v>
      </c>
      <c r="E3370" s="82" t="s">
        <v>502</v>
      </c>
      <c r="F3370" s="82" t="s">
        <v>36</v>
      </c>
      <c r="G3370" s="83"/>
      <c r="H3370" s="83"/>
      <c r="I3370" s="83"/>
      <c r="J3370" s="160"/>
      <c r="K3370" s="187"/>
      <c r="L3370" s="187"/>
    </row>
    <row r="3371" spans="1:18" ht="25.5" hidden="1" x14ac:dyDescent="0.2">
      <c r="A3371" s="80" t="s">
        <v>91</v>
      </c>
      <c r="B3371" s="81">
        <v>795</v>
      </c>
      <c r="C3371" s="82" t="s">
        <v>155</v>
      </c>
      <c r="D3371" s="82" t="s">
        <v>25</v>
      </c>
      <c r="E3371" s="82" t="s">
        <v>502</v>
      </c>
      <c r="F3371" s="82" t="s">
        <v>316</v>
      </c>
      <c r="G3371" s="83">
        <f t="shared" si="892"/>
        <v>0</v>
      </c>
      <c r="H3371" s="83">
        <f t="shared" si="892"/>
        <v>0</v>
      </c>
      <c r="I3371" s="83">
        <f t="shared" si="892"/>
        <v>0</v>
      </c>
      <c r="J3371" s="160"/>
      <c r="K3371" s="187"/>
      <c r="L3371" s="187"/>
    </row>
    <row r="3372" spans="1:18" hidden="1" x14ac:dyDescent="0.2">
      <c r="A3372" s="80" t="s">
        <v>317</v>
      </c>
      <c r="B3372" s="81">
        <v>795</v>
      </c>
      <c r="C3372" s="82" t="s">
        <v>155</v>
      </c>
      <c r="D3372" s="82" t="s">
        <v>25</v>
      </c>
      <c r="E3372" s="82" t="s">
        <v>502</v>
      </c>
      <c r="F3372" s="82" t="s">
        <v>318</v>
      </c>
      <c r="G3372" s="83"/>
      <c r="H3372" s="83"/>
      <c r="I3372" s="83"/>
      <c r="J3372" s="160"/>
      <c r="K3372" s="187"/>
      <c r="L3372" s="187"/>
    </row>
    <row r="3373" spans="1:18" s="28" customFormat="1" ht="24.75" hidden="1" customHeight="1" x14ac:dyDescent="0.2">
      <c r="A3373" s="125" t="s">
        <v>151</v>
      </c>
      <c r="B3373" s="133">
        <v>793</v>
      </c>
      <c r="C3373" s="82" t="s">
        <v>155</v>
      </c>
      <c r="D3373" s="82" t="s">
        <v>25</v>
      </c>
      <c r="E3373" s="82" t="s">
        <v>216</v>
      </c>
      <c r="F3373" s="152"/>
      <c r="G3373" s="84">
        <f t="shared" ref="G3373:I3373" si="893">G3374</f>
        <v>0</v>
      </c>
      <c r="H3373" s="84">
        <f t="shared" si="893"/>
        <v>0</v>
      </c>
      <c r="I3373" s="84">
        <f t="shared" si="893"/>
        <v>0</v>
      </c>
      <c r="J3373" s="159"/>
      <c r="K3373" s="195"/>
      <c r="L3373" s="195"/>
      <c r="M3373" s="184"/>
      <c r="N3373" s="184"/>
      <c r="O3373" s="184"/>
      <c r="P3373" s="184"/>
      <c r="Q3373" s="184"/>
      <c r="R3373" s="184"/>
    </row>
    <row r="3374" spans="1:18" ht="25.5" hidden="1" x14ac:dyDescent="0.2">
      <c r="A3374" s="125" t="s">
        <v>151</v>
      </c>
      <c r="B3374" s="81">
        <v>795</v>
      </c>
      <c r="C3374" s="82" t="s">
        <v>155</v>
      </c>
      <c r="D3374" s="82" t="s">
        <v>25</v>
      </c>
      <c r="E3374" s="82" t="s">
        <v>254</v>
      </c>
      <c r="F3374" s="82"/>
      <c r="G3374" s="84">
        <f>G3375+G3377</f>
        <v>0</v>
      </c>
      <c r="H3374" s="84">
        <f>H3375+H3377</f>
        <v>0</v>
      </c>
      <c r="I3374" s="84">
        <f>I3375+I3377</f>
        <v>0</v>
      </c>
      <c r="J3374" s="159"/>
      <c r="K3374" s="187"/>
      <c r="L3374" s="187"/>
    </row>
    <row r="3375" spans="1:18" hidden="1" x14ac:dyDescent="0.2">
      <c r="A3375" s="80"/>
      <c r="B3375" s="81"/>
      <c r="C3375" s="82" t="s">
        <v>155</v>
      </c>
      <c r="D3375" s="82" t="s">
        <v>25</v>
      </c>
      <c r="E3375" s="82" t="s">
        <v>254</v>
      </c>
      <c r="F3375" s="82"/>
      <c r="G3375" s="84"/>
      <c r="H3375" s="84"/>
      <c r="I3375" s="84"/>
      <c r="J3375" s="159"/>
      <c r="K3375" s="187"/>
      <c r="L3375" s="187"/>
    </row>
    <row r="3376" spans="1:18" ht="30.75" hidden="1" customHeight="1" x14ac:dyDescent="0.2">
      <c r="A3376" s="80"/>
      <c r="B3376" s="81"/>
      <c r="C3376" s="82" t="s">
        <v>155</v>
      </c>
      <c r="D3376" s="82" t="s">
        <v>25</v>
      </c>
      <c r="E3376" s="82" t="s">
        <v>254</v>
      </c>
      <c r="F3376" s="82"/>
      <c r="G3376" s="84"/>
      <c r="H3376" s="84"/>
      <c r="I3376" s="84"/>
      <c r="J3376" s="159"/>
      <c r="K3376" s="187"/>
      <c r="L3376" s="187"/>
    </row>
    <row r="3377" spans="1:18" ht="30.75" hidden="1" customHeight="1" x14ac:dyDescent="0.2">
      <c r="A3377" s="80" t="s">
        <v>33</v>
      </c>
      <c r="B3377" s="81">
        <v>795</v>
      </c>
      <c r="C3377" s="82" t="s">
        <v>155</v>
      </c>
      <c r="D3377" s="82" t="s">
        <v>25</v>
      </c>
      <c r="E3377" s="82" t="s">
        <v>254</v>
      </c>
      <c r="F3377" s="82" t="s">
        <v>34</v>
      </c>
      <c r="G3377" s="84">
        <f>G3378</f>
        <v>0</v>
      </c>
      <c r="H3377" s="84">
        <f>H3378</f>
        <v>0</v>
      </c>
      <c r="I3377" s="84">
        <f>I3378</f>
        <v>0</v>
      </c>
      <c r="J3377" s="159"/>
      <c r="K3377" s="187"/>
      <c r="L3377" s="187"/>
    </row>
    <row r="3378" spans="1:18" ht="35.25" hidden="1" customHeight="1" x14ac:dyDescent="0.2">
      <c r="A3378" s="80" t="s">
        <v>35</v>
      </c>
      <c r="B3378" s="81">
        <v>795</v>
      </c>
      <c r="C3378" s="82" t="s">
        <v>155</v>
      </c>
      <c r="D3378" s="82" t="s">
        <v>25</v>
      </c>
      <c r="E3378" s="82" t="s">
        <v>254</v>
      </c>
      <c r="F3378" s="82" t="s">
        <v>36</v>
      </c>
      <c r="G3378" s="84"/>
      <c r="H3378" s="84"/>
      <c r="I3378" s="84"/>
      <c r="J3378" s="159"/>
      <c r="K3378" s="187"/>
      <c r="L3378" s="187"/>
    </row>
    <row r="3379" spans="1:18" s="22" customFormat="1" ht="17.25" hidden="1" customHeight="1" x14ac:dyDescent="0.2">
      <c r="A3379" s="138" t="s">
        <v>261</v>
      </c>
      <c r="B3379" s="241">
        <v>795</v>
      </c>
      <c r="C3379" s="140" t="s">
        <v>155</v>
      </c>
      <c r="D3379" s="140" t="s">
        <v>66</v>
      </c>
      <c r="E3379" s="140"/>
      <c r="F3379" s="140"/>
      <c r="G3379" s="141">
        <f>G3380+G3395</f>
        <v>0</v>
      </c>
      <c r="H3379" s="141">
        <f t="shared" ref="H3379:I3379" si="894">H3380+H3395</f>
        <v>0</v>
      </c>
      <c r="I3379" s="141">
        <f t="shared" si="894"/>
        <v>0</v>
      </c>
      <c r="J3379" s="176"/>
      <c r="K3379" s="187"/>
      <c r="L3379" s="187"/>
      <c r="M3379" s="187"/>
      <c r="N3379" s="187"/>
      <c r="O3379" s="187"/>
      <c r="P3379" s="187"/>
      <c r="Q3379" s="187"/>
      <c r="R3379" s="187"/>
    </row>
    <row r="3380" spans="1:18" ht="51" hidden="1" x14ac:dyDescent="0.2">
      <c r="A3380" s="80" t="s">
        <v>429</v>
      </c>
      <c r="B3380" s="81">
        <v>795</v>
      </c>
      <c r="C3380" s="82" t="s">
        <v>155</v>
      </c>
      <c r="D3380" s="82" t="s">
        <v>66</v>
      </c>
      <c r="E3380" s="82" t="s">
        <v>271</v>
      </c>
      <c r="F3380" s="82"/>
      <c r="G3380" s="84">
        <f>G3381+G3384+G3389+G3392</f>
        <v>0</v>
      </c>
      <c r="H3380" s="84">
        <f t="shared" ref="H3380:I3380" si="895">H3381+H3384+H3389+H3392</f>
        <v>0</v>
      </c>
      <c r="I3380" s="84">
        <f t="shared" si="895"/>
        <v>0</v>
      </c>
      <c r="J3380" s="159"/>
      <c r="K3380" s="187"/>
      <c r="L3380" s="187"/>
    </row>
    <row r="3381" spans="1:18" s="46" customFormat="1" ht="17.25" hidden="1" customHeight="1" x14ac:dyDescent="0.2">
      <c r="A3381" s="80" t="s">
        <v>342</v>
      </c>
      <c r="B3381" s="81">
        <v>795</v>
      </c>
      <c r="C3381" s="82" t="s">
        <v>155</v>
      </c>
      <c r="D3381" s="82" t="s">
        <v>66</v>
      </c>
      <c r="E3381" s="82" t="s">
        <v>341</v>
      </c>
      <c r="F3381" s="82"/>
      <c r="G3381" s="84">
        <f t="shared" ref="G3381:I3382" si="896">G3382</f>
        <v>0</v>
      </c>
      <c r="H3381" s="84">
        <f t="shared" si="896"/>
        <v>0</v>
      </c>
      <c r="I3381" s="84">
        <f t="shared" si="896"/>
        <v>0</v>
      </c>
      <c r="J3381" s="159"/>
      <c r="K3381" s="187"/>
      <c r="L3381" s="187"/>
      <c r="M3381" s="200"/>
      <c r="N3381" s="200"/>
      <c r="O3381" s="200"/>
      <c r="P3381" s="200"/>
      <c r="Q3381" s="200"/>
      <c r="R3381" s="200"/>
    </row>
    <row r="3382" spans="1:18" s="46" customFormat="1" ht="17.25" hidden="1" customHeight="1" x14ac:dyDescent="0.2">
      <c r="A3382" s="80" t="s">
        <v>297</v>
      </c>
      <c r="B3382" s="81">
        <v>795</v>
      </c>
      <c r="C3382" s="82" t="s">
        <v>155</v>
      </c>
      <c r="D3382" s="82" t="s">
        <v>66</v>
      </c>
      <c r="E3382" s="82" t="s">
        <v>341</v>
      </c>
      <c r="F3382" s="82" t="s">
        <v>34</v>
      </c>
      <c r="G3382" s="84">
        <f t="shared" si="896"/>
        <v>0</v>
      </c>
      <c r="H3382" s="84">
        <f t="shared" si="896"/>
        <v>0</v>
      </c>
      <c r="I3382" s="84">
        <f t="shared" si="896"/>
        <v>0</v>
      </c>
      <c r="J3382" s="159"/>
      <c r="K3382" s="187"/>
      <c r="L3382" s="187"/>
      <c r="M3382" s="200"/>
      <c r="N3382" s="200"/>
      <c r="O3382" s="200"/>
      <c r="P3382" s="200"/>
      <c r="Q3382" s="200"/>
      <c r="R3382" s="200"/>
    </row>
    <row r="3383" spans="1:18" s="46" customFormat="1" ht="32.25" hidden="1" customHeight="1" x14ac:dyDescent="0.2">
      <c r="A3383" s="80" t="s">
        <v>35</v>
      </c>
      <c r="B3383" s="81">
        <v>795</v>
      </c>
      <c r="C3383" s="82" t="s">
        <v>155</v>
      </c>
      <c r="D3383" s="82" t="s">
        <v>66</v>
      </c>
      <c r="E3383" s="82" t="s">
        <v>341</v>
      </c>
      <c r="F3383" s="82" t="s">
        <v>36</v>
      </c>
      <c r="G3383" s="84"/>
      <c r="H3383" s="84"/>
      <c r="I3383" s="84"/>
      <c r="J3383" s="159"/>
      <c r="K3383" s="187"/>
      <c r="L3383" s="187"/>
      <c r="M3383" s="200"/>
      <c r="N3383" s="200"/>
      <c r="O3383" s="200"/>
      <c r="P3383" s="200"/>
      <c r="Q3383" s="200"/>
      <c r="R3383" s="200"/>
    </row>
    <row r="3384" spans="1:18" hidden="1" x14ac:dyDescent="0.2">
      <c r="A3384" s="80" t="s">
        <v>75</v>
      </c>
      <c r="B3384" s="81">
        <v>795</v>
      </c>
      <c r="C3384" s="82" t="s">
        <v>155</v>
      </c>
      <c r="D3384" s="82" t="s">
        <v>66</v>
      </c>
      <c r="E3384" s="82" t="s">
        <v>94</v>
      </c>
      <c r="F3384" s="82"/>
      <c r="G3384" s="84">
        <f>G3385+G3387</f>
        <v>0</v>
      </c>
      <c r="H3384" s="84">
        <f>H3385+H3387</f>
        <v>0</v>
      </c>
      <c r="I3384" s="84">
        <f>I3385+I3387</f>
        <v>0</v>
      </c>
      <c r="J3384" s="159"/>
      <c r="K3384" s="187"/>
      <c r="L3384" s="187"/>
    </row>
    <row r="3385" spans="1:18" ht="25.5" hidden="1" x14ac:dyDescent="0.2">
      <c r="A3385" s="80" t="s">
        <v>33</v>
      </c>
      <c r="B3385" s="81">
        <v>795</v>
      </c>
      <c r="C3385" s="82" t="s">
        <v>155</v>
      </c>
      <c r="D3385" s="82" t="s">
        <v>66</v>
      </c>
      <c r="E3385" s="82" t="s">
        <v>94</v>
      </c>
      <c r="F3385" s="82" t="s">
        <v>34</v>
      </c>
      <c r="G3385" s="84">
        <f>G3386</f>
        <v>0</v>
      </c>
      <c r="H3385" s="84">
        <f>H3386</f>
        <v>0</v>
      </c>
      <c r="I3385" s="84">
        <f>I3386</f>
        <v>0</v>
      </c>
      <c r="J3385" s="159"/>
      <c r="K3385" s="187"/>
      <c r="L3385" s="187"/>
    </row>
    <row r="3386" spans="1:18" ht="30.75" hidden="1" customHeight="1" x14ac:dyDescent="0.2">
      <c r="A3386" s="80" t="s">
        <v>35</v>
      </c>
      <c r="B3386" s="81">
        <v>795</v>
      </c>
      <c r="C3386" s="82" t="s">
        <v>155</v>
      </c>
      <c r="D3386" s="82" t="s">
        <v>66</v>
      </c>
      <c r="E3386" s="82" t="s">
        <v>94</v>
      </c>
      <c r="F3386" s="82" t="s">
        <v>36</v>
      </c>
      <c r="G3386" s="84"/>
      <c r="H3386" s="84"/>
      <c r="I3386" s="84"/>
      <c r="J3386" s="159"/>
      <c r="K3386" s="187"/>
      <c r="L3386" s="187"/>
    </row>
    <row r="3387" spans="1:18" ht="18" hidden="1" customHeight="1" x14ac:dyDescent="0.2">
      <c r="A3387" s="80" t="s">
        <v>140</v>
      </c>
      <c r="B3387" s="81">
        <v>795</v>
      </c>
      <c r="C3387" s="82" t="s">
        <v>155</v>
      </c>
      <c r="D3387" s="82" t="s">
        <v>66</v>
      </c>
      <c r="E3387" s="82" t="s">
        <v>94</v>
      </c>
      <c r="F3387" s="82" t="s">
        <v>141</v>
      </c>
      <c r="G3387" s="84">
        <f>G3388</f>
        <v>0</v>
      </c>
      <c r="H3387" s="84">
        <f>H3388</f>
        <v>0</v>
      </c>
      <c r="I3387" s="84">
        <f>I3388</f>
        <v>0</v>
      </c>
      <c r="J3387" s="159"/>
      <c r="K3387" s="187"/>
      <c r="L3387" s="187"/>
    </row>
    <row r="3388" spans="1:18" ht="18" hidden="1" customHeight="1" x14ac:dyDescent="0.2">
      <c r="A3388" s="80" t="s">
        <v>160</v>
      </c>
      <c r="B3388" s="81">
        <v>795</v>
      </c>
      <c r="C3388" s="82" t="s">
        <v>155</v>
      </c>
      <c r="D3388" s="82" t="s">
        <v>66</v>
      </c>
      <c r="E3388" s="82" t="s">
        <v>94</v>
      </c>
      <c r="F3388" s="82" t="s">
        <v>161</v>
      </c>
      <c r="G3388" s="84"/>
      <c r="H3388" s="84"/>
      <c r="I3388" s="84"/>
      <c r="J3388" s="159"/>
      <c r="K3388" s="187"/>
      <c r="L3388" s="187"/>
    </row>
    <row r="3389" spans="1:18" ht="26.25" hidden="1" customHeight="1" x14ac:dyDescent="0.2">
      <c r="A3389" s="80" t="s">
        <v>73</v>
      </c>
      <c r="B3389" s="81">
        <v>795</v>
      </c>
      <c r="C3389" s="82" t="s">
        <v>155</v>
      </c>
      <c r="D3389" s="82" t="s">
        <v>66</v>
      </c>
      <c r="E3389" s="82" t="s">
        <v>74</v>
      </c>
      <c r="F3389" s="82"/>
      <c r="G3389" s="84">
        <f t="shared" ref="G3389:I3390" si="897">G3390</f>
        <v>0</v>
      </c>
      <c r="H3389" s="84">
        <f t="shared" si="897"/>
        <v>0</v>
      </c>
      <c r="I3389" s="84">
        <f t="shared" si="897"/>
        <v>0</v>
      </c>
      <c r="J3389" s="159"/>
      <c r="K3389" s="187"/>
      <c r="L3389" s="187"/>
    </row>
    <row r="3390" spans="1:18" ht="26.25" hidden="1" customHeight="1" x14ac:dyDescent="0.2">
      <c r="A3390" s="80" t="s">
        <v>33</v>
      </c>
      <c r="B3390" s="81">
        <v>795</v>
      </c>
      <c r="C3390" s="82" t="s">
        <v>155</v>
      </c>
      <c r="D3390" s="82" t="s">
        <v>66</v>
      </c>
      <c r="E3390" s="82" t="s">
        <v>74</v>
      </c>
      <c r="F3390" s="82" t="s">
        <v>34</v>
      </c>
      <c r="G3390" s="84">
        <f t="shared" si="897"/>
        <v>0</v>
      </c>
      <c r="H3390" s="84">
        <f t="shared" si="897"/>
        <v>0</v>
      </c>
      <c r="I3390" s="84">
        <f t="shared" si="897"/>
        <v>0</v>
      </c>
      <c r="J3390" s="159"/>
      <c r="K3390" s="187"/>
      <c r="L3390" s="187"/>
    </row>
    <row r="3391" spans="1:18" ht="25.5" hidden="1" x14ac:dyDescent="0.2">
      <c r="A3391" s="80" t="s">
        <v>35</v>
      </c>
      <c r="B3391" s="81">
        <v>795</v>
      </c>
      <c r="C3391" s="82" t="s">
        <v>155</v>
      </c>
      <c r="D3391" s="82" t="s">
        <v>66</v>
      </c>
      <c r="E3391" s="82" t="s">
        <v>74</v>
      </c>
      <c r="F3391" s="82" t="s">
        <v>36</v>
      </c>
      <c r="G3391" s="84"/>
      <c r="H3391" s="84"/>
      <c r="I3391" s="84"/>
      <c r="J3391" s="159"/>
      <c r="K3391" s="187"/>
      <c r="L3391" s="187"/>
    </row>
    <row r="3392" spans="1:18" ht="30.75" hidden="1" customHeight="1" x14ac:dyDescent="0.2">
      <c r="A3392" s="80" t="s">
        <v>616</v>
      </c>
      <c r="B3392" s="81">
        <v>795</v>
      </c>
      <c r="C3392" s="82" t="s">
        <v>155</v>
      </c>
      <c r="D3392" s="82" t="s">
        <v>66</v>
      </c>
      <c r="E3392" s="82" t="s">
        <v>374</v>
      </c>
      <c r="F3392" s="82"/>
      <c r="G3392" s="84">
        <f t="shared" ref="G3392:I3393" si="898">G3393</f>
        <v>0</v>
      </c>
      <c r="H3392" s="84">
        <f t="shared" si="898"/>
        <v>0</v>
      </c>
      <c r="I3392" s="84">
        <f t="shared" si="898"/>
        <v>0</v>
      </c>
      <c r="J3392" s="159"/>
      <c r="K3392" s="187"/>
      <c r="L3392" s="187"/>
    </row>
    <row r="3393" spans="1:18" ht="30.75" hidden="1" customHeight="1" x14ac:dyDescent="0.2">
      <c r="A3393" s="80" t="s">
        <v>33</v>
      </c>
      <c r="B3393" s="81">
        <v>795</v>
      </c>
      <c r="C3393" s="82" t="s">
        <v>155</v>
      </c>
      <c r="D3393" s="82" t="s">
        <v>66</v>
      </c>
      <c r="E3393" s="82" t="s">
        <v>374</v>
      </c>
      <c r="F3393" s="82" t="s">
        <v>34</v>
      </c>
      <c r="G3393" s="84">
        <f t="shared" si="898"/>
        <v>0</v>
      </c>
      <c r="H3393" s="84">
        <f t="shared" si="898"/>
        <v>0</v>
      </c>
      <c r="I3393" s="84">
        <f t="shared" si="898"/>
        <v>0</v>
      </c>
      <c r="J3393" s="159"/>
      <c r="K3393" s="187"/>
      <c r="L3393" s="187"/>
    </row>
    <row r="3394" spans="1:18" ht="30.75" hidden="1" customHeight="1" x14ac:dyDescent="0.2">
      <c r="A3394" s="80" t="s">
        <v>35</v>
      </c>
      <c r="B3394" s="81">
        <v>795</v>
      </c>
      <c r="C3394" s="82" t="s">
        <v>155</v>
      </c>
      <c r="D3394" s="82" t="s">
        <v>66</v>
      </c>
      <c r="E3394" s="82" t="s">
        <v>374</v>
      </c>
      <c r="F3394" s="82" t="s">
        <v>36</v>
      </c>
      <c r="G3394" s="84"/>
      <c r="H3394" s="84"/>
      <c r="I3394" s="84"/>
      <c r="J3394" s="159"/>
      <c r="K3394" s="187"/>
      <c r="L3394" s="187"/>
    </row>
    <row r="3395" spans="1:18" ht="44.25" hidden="1" customHeight="1" x14ac:dyDescent="0.2">
      <c r="A3395" s="80" t="s">
        <v>413</v>
      </c>
      <c r="B3395" s="81">
        <v>795</v>
      </c>
      <c r="C3395" s="82" t="s">
        <v>155</v>
      </c>
      <c r="D3395" s="82" t="s">
        <v>66</v>
      </c>
      <c r="E3395" s="82" t="s">
        <v>124</v>
      </c>
      <c r="F3395" s="82"/>
      <c r="G3395" s="84">
        <f>G3396+G3399</f>
        <v>0</v>
      </c>
      <c r="H3395" s="84">
        <f t="shared" ref="H3395:I3395" si="899">H3396+H3399</f>
        <v>0</v>
      </c>
      <c r="I3395" s="84">
        <f t="shared" si="899"/>
        <v>0</v>
      </c>
      <c r="J3395" s="159"/>
      <c r="K3395" s="187"/>
      <c r="L3395" s="187"/>
    </row>
    <row r="3396" spans="1:18" s="22" customFormat="1" ht="36" hidden="1" customHeight="1" x14ac:dyDescent="0.2">
      <c r="A3396" s="80" t="s">
        <v>568</v>
      </c>
      <c r="B3396" s="133">
        <v>795</v>
      </c>
      <c r="C3396" s="82" t="s">
        <v>155</v>
      </c>
      <c r="D3396" s="82" t="s">
        <v>66</v>
      </c>
      <c r="E3396" s="82" t="s">
        <v>569</v>
      </c>
      <c r="F3396" s="140"/>
      <c r="G3396" s="84">
        <f>G3397</f>
        <v>0</v>
      </c>
      <c r="H3396" s="84">
        <f t="shared" ref="H3396:I3397" si="900">H3397</f>
        <v>0</v>
      </c>
      <c r="I3396" s="84">
        <f t="shared" si="900"/>
        <v>0</v>
      </c>
      <c r="J3396" s="159"/>
      <c r="K3396" s="187"/>
      <c r="L3396" s="187"/>
      <c r="M3396" s="187"/>
      <c r="N3396" s="187"/>
      <c r="O3396" s="187"/>
      <c r="P3396" s="187"/>
      <c r="Q3396" s="187"/>
      <c r="R3396" s="187"/>
    </row>
    <row r="3397" spans="1:18" s="22" customFormat="1" ht="24" hidden="1" customHeight="1" x14ac:dyDescent="0.2">
      <c r="A3397" s="80" t="s">
        <v>140</v>
      </c>
      <c r="B3397" s="133">
        <v>795</v>
      </c>
      <c r="C3397" s="82" t="s">
        <v>155</v>
      </c>
      <c r="D3397" s="82" t="s">
        <v>66</v>
      </c>
      <c r="E3397" s="82" t="s">
        <v>569</v>
      </c>
      <c r="F3397" s="82" t="s">
        <v>141</v>
      </c>
      <c r="G3397" s="84">
        <f>G3398</f>
        <v>0</v>
      </c>
      <c r="H3397" s="84">
        <f t="shared" si="900"/>
        <v>0</v>
      </c>
      <c r="I3397" s="84">
        <f t="shared" si="900"/>
        <v>0</v>
      </c>
      <c r="J3397" s="159"/>
      <c r="K3397" s="187"/>
      <c r="L3397" s="187"/>
      <c r="M3397" s="187"/>
      <c r="N3397" s="187"/>
      <c r="O3397" s="187"/>
      <c r="P3397" s="187"/>
      <c r="Q3397" s="187"/>
      <c r="R3397" s="187"/>
    </row>
    <row r="3398" spans="1:18" s="22" customFormat="1" ht="24" hidden="1" customHeight="1" x14ac:dyDescent="0.2">
      <c r="A3398" s="80" t="s">
        <v>160</v>
      </c>
      <c r="B3398" s="133">
        <v>795</v>
      </c>
      <c r="C3398" s="82" t="s">
        <v>155</v>
      </c>
      <c r="D3398" s="82" t="s">
        <v>66</v>
      </c>
      <c r="E3398" s="82" t="s">
        <v>569</v>
      </c>
      <c r="F3398" s="82" t="s">
        <v>161</v>
      </c>
      <c r="G3398" s="84"/>
      <c r="H3398" s="84">
        <v>0</v>
      </c>
      <c r="I3398" s="84">
        <v>0</v>
      </c>
      <c r="J3398" s="159"/>
      <c r="K3398" s="187"/>
      <c r="L3398" s="187"/>
      <c r="M3398" s="187"/>
      <c r="N3398" s="187"/>
      <c r="O3398" s="187"/>
      <c r="P3398" s="187"/>
      <c r="Q3398" s="187"/>
      <c r="R3398" s="187"/>
    </row>
    <row r="3399" spans="1:18" ht="50.25" hidden="1" customHeight="1" x14ac:dyDescent="0.2">
      <c r="A3399" s="80" t="s">
        <v>360</v>
      </c>
      <c r="B3399" s="81">
        <v>795</v>
      </c>
      <c r="C3399" s="82" t="s">
        <v>155</v>
      </c>
      <c r="D3399" s="82" t="s">
        <v>66</v>
      </c>
      <c r="E3399" s="82" t="s">
        <v>359</v>
      </c>
      <c r="F3399" s="82"/>
      <c r="G3399" s="84">
        <f>G3400</f>
        <v>0</v>
      </c>
      <c r="H3399" s="84">
        <f t="shared" ref="H3399:I3400" si="901">H3400</f>
        <v>0</v>
      </c>
      <c r="I3399" s="84">
        <f t="shared" si="901"/>
        <v>0</v>
      </c>
      <c r="J3399" s="159"/>
      <c r="K3399" s="187"/>
      <c r="L3399" s="187"/>
    </row>
    <row r="3400" spans="1:18" ht="23.25" hidden="1" customHeight="1" x14ac:dyDescent="0.2">
      <c r="A3400" s="80" t="s">
        <v>140</v>
      </c>
      <c r="B3400" s="81">
        <v>795</v>
      </c>
      <c r="C3400" s="82" t="s">
        <v>155</v>
      </c>
      <c r="D3400" s="82" t="s">
        <v>66</v>
      </c>
      <c r="E3400" s="82" t="s">
        <v>359</v>
      </c>
      <c r="F3400" s="82" t="s">
        <v>141</v>
      </c>
      <c r="G3400" s="84">
        <f>G3401</f>
        <v>0</v>
      </c>
      <c r="H3400" s="84">
        <f t="shared" si="901"/>
        <v>0</v>
      </c>
      <c r="I3400" s="84">
        <f t="shared" si="901"/>
        <v>0</v>
      </c>
      <c r="J3400" s="159"/>
      <c r="K3400" s="187"/>
      <c r="L3400" s="187"/>
    </row>
    <row r="3401" spans="1:18" ht="23.25" hidden="1" customHeight="1" x14ac:dyDescent="0.2">
      <c r="A3401" s="80" t="s">
        <v>160</v>
      </c>
      <c r="B3401" s="81">
        <v>795</v>
      </c>
      <c r="C3401" s="82" t="s">
        <v>155</v>
      </c>
      <c r="D3401" s="82" t="s">
        <v>66</v>
      </c>
      <c r="E3401" s="82" t="s">
        <v>359</v>
      </c>
      <c r="F3401" s="82" t="s">
        <v>161</v>
      </c>
      <c r="G3401" s="84"/>
      <c r="H3401" s="83"/>
      <c r="I3401" s="83"/>
      <c r="J3401" s="160"/>
      <c r="K3401" s="187"/>
      <c r="L3401" s="187"/>
    </row>
    <row r="3402" spans="1:18" s="22" customFormat="1" ht="25.5" hidden="1" x14ac:dyDescent="0.2">
      <c r="A3402" s="138" t="s">
        <v>517</v>
      </c>
      <c r="B3402" s="241">
        <v>795</v>
      </c>
      <c r="C3402" s="140" t="s">
        <v>155</v>
      </c>
      <c r="D3402" s="140" t="s">
        <v>155</v>
      </c>
      <c r="E3402" s="140"/>
      <c r="F3402" s="140"/>
      <c r="G3402" s="141">
        <f>G3403+G3426</f>
        <v>0</v>
      </c>
      <c r="H3402" s="141">
        <f t="shared" ref="H3402:I3402" si="902">H3403</f>
        <v>0</v>
      </c>
      <c r="I3402" s="141">
        <f t="shared" si="902"/>
        <v>0</v>
      </c>
      <c r="J3402" s="176"/>
      <c r="K3402" s="187"/>
      <c r="L3402" s="187"/>
      <c r="M3402" s="187"/>
      <c r="N3402" s="187"/>
      <c r="O3402" s="187"/>
      <c r="P3402" s="187"/>
      <c r="Q3402" s="187"/>
      <c r="R3402" s="187"/>
    </row>
    <row r="3403" spans="1:18" ht="54" hidden="1" customHeight="1" x14ac:dyDescent="0.2">
      <c r="A3403" s="80" t="s">
        <v>429</v>
      </c>
      <c r="B3403" s="81">
        <v>795</v>
      </c>
      <c r="C3403" s="82" t="s">
        <v>155</v>
      </c>
      <c r="D3403" s="82" t="s">
        <v>155</v>
      </c>
      <c r="E3403" s="82" t="s">
        <v>271</v>
      </c>
      <c r="F3403" s="82"/>
      <c r="G3403" s="84">
        <f>G3404+G3411+G3416+G3427</f>
        <v>0</v>
      </c>
      <c r="H3403" s="84">
        <f t="shared" ref="H3403:I3403" si="903">H3407+H3416+H3421+H3404</f>
        <v>0</v>
      </c>
      <c r="I3403" s="84">
        <f t="shared" si="903"/>
        <v>0</v>
      </c>
      <c r="J3403" s="159"/>
      <c r="K3403" s="187"/>
      <c r="L3403" s="187"/>
    </row>
    <row r="3404" spans="1:18" ht="73.5" hidden="1" customHeight="1" x14ac:dyDescent="0.2">
      <c r="A3404" s="125" t="s">
        <v>627</v>
      </c>
      <c r="B3404" s="81">
        <v>795</v>
      </c>
      <c r="C3404" s="82" t="s">
        <v>155</v>
      </c>
      <c r="D3404" s="82" t="s">
        <v>155</v>
      </c>
      <c r="E3404" s="82" t="s">
        <v>633</v>
      </c>
      <c r="F3404" s="82"/>
      <c r="G3404" s="84">
        <f>G3405</f>
        <v>0</v>
      </c>
      <c r="H3404" s="83">
        <v>0</v>
      </c>
      <c r="I3404" s="83">
        <v>0</v>
      </c>
      <c r="J3404" s="160"/>
      <c r="K3404" s="187"/>
      <c r="L3404" s="187"/>
    </row>
    <row r="3405" spans="1:18" ht="21" hidden="1" customHeight="1" x14ac:dyDescent="0.2">
      <c r="A3405" s="80" t="s">
        <v>140</v>
      </c>
      <c r="B3405" s="81">
        <v>795</v>
      </c>
      <c r="C3405" s="82" t="s">
        <v>155</v>
      </c>
      <c r="D3405" s="82" t="s">
        <v>155</v>
      </c>
      <c r="E3405" s="82" t="s">
        <v>633</v>
      </c>
      <c r="F3405" s="82" t="s">
        <v>141</v>
      </c>
      <c r="G3405" s="84">
        <f>G3406</f>
        <v>0</v>
      </c>
      <c r="H3405" s="83">
        <v>0</v>
      </c>
      <c r="I3405" s="83">
        <v>0</v>
      </c>
      <c r="J3405" s="160"/>
      <c r="K3405" s="187"/>
      <c r="L3405" s="187"/>
    </row>
    <row r="3406" spans="1:18" ht="20.25" hidden="1" customHeight="1" x14ac:dyDescent="0.2">
      <c r="A3406" s="80" t="s">
        <v>152</v>
      </c>
      <c r="B3406" s="81">
        <v>795</v>
      </c>
      <c r="C3406" s="82" t="s">
        <v>155</v>
      </c>
      <c r="D3406" s="82" t="s">
        <v>155</v>
      </c>
      <c r="E3406" s="82" t="s">
        <v>633</v>
      </c>
      <c r="F3406" s="82" t="s">
        <v>153</v>
      </c>
      <c r="G3406" s="84"/>
      <c r="H3406" s="83"/>
      <c r="I3406" s="83"/>
      <c r="J3406" s="160"/>
      <c r="K3406" s="187"/>
      <c r="L3406" s="187"/>
    </row>
    <row r="3407" spans="1:18" ht="25.5" hidden="1" customHeight="1" x14ac:dyDescent="0.2">
      <c r="A3407" s="125" t="s">
        <v>552</v>
      </c>
      <c r="B3407" s="81">
        <v>795</v>
      </c>
      <c r="C3407" s="82" t="s">
        <v>155</v>
      </c>
      <c r="D3407" s="82" t="s">
        <v>155</v>
      </c>
      <c r="E3407" s="82" t="s">
        <v>549</v>
      </c>
      <c r="F3407" s="82"/>
      <c r="G3407" s="84">
        <f>G3408</f>
        <v>0</v>
      </c>
      <c r="H3407" s="83">
        <v>0</v>
      </c>
      <c r="I3407" s="83">
        <v>0</v>
      </c>
      <c r="J3407" s="160"/>
      <c r="K3407" s="187"/>
      <c r="L3407" s="187"/>
    </row>
    <row r="3408" spans="1:18" ht="39.75" hidden="1" customHeight="1" x14ac:dyDescent="0.2">
      <c r="A3408" s="125" t="s">
        <v>551</v>
      </c>
      <c r="B3408" s="81">
        <v>795</v>
      </c>
      <c r="C3408" s="82" t="s">
        <v>155</v>
      </c>
      <c r="D3408" s="82" t="s">
        <v>155</v>
      </c>
      <c r="E3408" s="82" t="s">
        <v>550</v>
      </c>
      <c r="F3408" s="82"/>
      <c r="G3408" s="84">
        <f>G3409</f>
        <v>0</v>
      </c>
      <c r="H3408" s="83">
        <v>0</v>
      </c>
      <c r="I3408" s="83">
        <v>0</v>
      </c>
      <c r="J3408" s="160"/>
      <c r="K3408" s="187"/>
      <c r="L3408" s="187"/>
    </row>
    <row r="3409" spans="1:18" ht="30.75" hidden="1" customHeight="1" x14ac:dyDescent="0.2">
      <c r="A3409" s="80" t="s">
        <v>91</v>
      </c>
      <c r="B3409" s="81">
        <v>795</v>
      </c>
      <c r="C3409" s="82" t="s">
        <v>155</v>
      </c>
      <c r="D3409" s="82" t="s">
        <v>155</v>
      </c>
      <c r="E3409" s="82" t="s">
        <v>550</v>
      </c>
      <c r="F3409" s="82" t="s">
        <v>316</v>
      </c>
      <c r="G3409" s="84">
        <f>G3410</f>
        <v>0</v>
      </c>
      <c r="H3409" s="83">
        <v>0</v>
      </c>
      <c r="I3409" s="83">
        <v>0</v>
      </c>
      <c r="J3409" s="160"/>
      <c r="K3409" s="187"/>
      <c r="L3409" s="187"/>
    </row>
    <row r="3410" spans="1:18" ht="30.75" hidden="1" customHeight="1" x14ac:dyDescent="0.2">
      <c r="A3410" s="80" t="s">
        <v>317</v>
      </c>
      <c r="B3410" s="81">
        <v>795</v>
      </c>
      <c r="C3410" s="82" t="s">
        <v>155</v>
      </c>
      <c r="D3410" s="82" t="s">
        <v>155</v>
      </c>
      <c r="E3410" s="82" t="s">
        <v>550</v>
      </c>
      <c r="F3410" s="82" t="s">
        <v>318</v>
      </c>
      <c r="G3410" s="84"/>
      <c r="H3410" s="83">
        <v>0</v>
      </c>
      <c r="I3410" s="83">
        <v>0</v>
      </c>
      <c r="J3410" s="160"/>
      <c r="K3410" s="187"/>
      <c r="L3410" s="187"/>
    </row>
    <row r="3411" spans="1:18" ht="55.5" hidden="1" customHeight="1" x14ac:dyDescent="0.2">
      <c r="A3411" s="125" t="s">
        <v>647</v>
      </c>
      <c r="B3411" s="81">
        <v>795</v>
      </c>
      <c r="C3411" s="82" t="s">
        <v>155</v>
      </c>
      <c r="D3411" s="82" t="s">
        <v>155</v>
      </c>
      <c r="E3411" s="82" t="s">
        <v>634</v>
      </c>
      <c r="F3411" s="82"/>
      <c r="G3411" s="84">
        <f>G3412+G3414</f>
        <v>0</v>
      </c>
      <c r="H3411" s="84">
        <f t="shared" ref="H3411:I3411" si="904">H3412+H3414</f>
        <v>0</v>
      </c>
      <c r="I3411" s="84">
        <f t="shared" si="904"/>
        <v>0</v>
      </c>
      <c r="J3411" s="159"/>
      <c r="K3411" s="187"/>
      <c r="L3411" s="187"/>
    </row>
    <row r="3412" spans="1:18" ht="27" hidden="1" customHeight="1" x14ac:dyDescent="0.2">
      <c r="A3412" s="80" t="s">
        <v>91</v>
      </c>
      <c r="B3412" s="81">
        <v>795</v>
      </c>
      <c r="C3412" s="82" t="s">
        <v>155</v>
      </c>
      <c r="D3412" s="82" t="s">
        <v>155</v>
      </c>
      <c r="E3412" s="82" t="s">
        <v>535</v>
      </c>
      <c r="F3412" s="82" t="s">
        <v>316</v>
      </c>
      <c r="G3412" s="84">
        <f>G3413</f>
        <v>0</v>
      </c>
      <c r="H3412" s="83">
        <f>H3413</f>
        <v>0</v>
      </c>
      <c r="I3412" s="83">
        <v>0</v>
      </c>
      <c r="J3412" s="160"/>
      <c r="K3412" s="187"/>
      <c r="L3412" s="187"/>
    </row>
    <row r="3413" spans="1:18" ht="18.75" hidden="1" customHeight="1" x14ac:dyDescent="0.2">
      <c r="A3413" s="80" t="s">
        <v>317</v>
      </c>
      <c r="B3413" s="81">
        <v>795</v>
      </c>
      <c r="C3413" s="82" t="s">
        <v>155</v>
      </c>
      <c r="D3413" s="82" t="s">
        <v>155</v>
      </c>
      <c r="E3413" s="82" t="s">
        <v>535</v>
      </c>
      <c r="F3413" s="82" t="s">
        <v>318</v>
      </c>
      <c r="G3413" s="84"/>
      <c r="H3413" s="83"/>
      <c r="I3413" s="83">
        <v>0</v>
      </c>
      <c r="J3413" s="160"/>
      <c r="K3413" s="187"/>
      <c r="L3413" s="187"/>
    </row>
    <row r="3414" spans="1:18" ht="39.75" hidden="1" customHeight="1" x14ac:dyDescent="0.2">
      <c r="A3414" s="80" t="s">
        <v>33</v>
      </c>
      <c r="B3414" s="81">
        <v>795</v>
      </c>
      <c r="C3414" s="82" t="s">
        <v>155</v>
      </c>
      <c r="D3414" s="82" t="s">
        <v>155</v>
      </c>
      <c r="E3414" s="82" t="s">
        <v>635</v>
      </c>
      <c r="F3414" s="82" t="s">
        <v>316</v>
      </c>
      <c r="G3414" s="84">
        <f>G3415</f>
        <v>0</v>
      </c>
      <c r="H3414" s="83"/>
      <c r="I3414" s="83"/>
      <c r="J3414" s="160"/>
      <c r="K3414" s="187"/>
      <c r="L3414" s="187"/>
    </row>
    <row r="3415" spans="1:18" ht="39" hidden="1" customHeight="1" x14ac:dyDescent="0.2">
      <c r="A3415" s="80" t="s">
        <v>35</v>
      </c>
      <c r="B3415" s="81">
        <v>795</v>
      </c>
      <c r="C3415" s="82" t="s">
        <v>155</v>
      </c>
      <c r="D3415" s="82" t="s">
        <v>155</v>
      </c>
      <c r="E3415" s="82" t="s">
        <v>634</v>
      </c>
      <c r="F3415" s="82" t="s">
        <v>318</v>
      </c>
      <c r="G3415" s="84">
        <f>358104.72+400000-758104.72</f>
        <v>0</v>
      </c>
      <c r="H3415" s="83"/>
      <c r="I3415" s="83"/>
      <c r="J3415" s="160"/>
      <c r="K3415" s="187"/>
      <c r="L3415" s="187"/>
    </row>
    <row r="3416" spans="1:18" ht="57" hidden="1" customHeight="1" x14ac:dyDescent="0.2">
      <c r="A3416" s="125" t="s">
        <v>647</v>
      </c>
      <c r="B3416" s="81">
        <v>795</v>
      </c>
      <c r="C3416" s="82" t="s">
        <v>155</v>
      </c>
      <c r="D3416" s="82" t="s">
        <v>155</v>
      </c>
      <c r="E3416" s="82" t="s">
        <v>535</v>
      </c>
      <c r="F3416" s="82"/>
      <c r="G3416" s="84">
        <f>G3417+G3419</f>
        <v>0</v>
      </c>
      <c r="H3416" s="84">
        <f t="shared" ref="H3416:I3416" si="905">H3417+H3419</f>
        <v>0</v>
      </c>
      <c r="I3416" s="84">
        <f t="shared" si="905"/>
        <v>0</v>
      </c>
      <c r="J3416" s="159"/>
      <c r="K3416" s="187"/>
      <c r="L3416" s="187"/>
    </row>
    <row r="3417" spans="1:18" ht="27" hidden="1" customHeight="1" x14ac:dyDescent="0.2">
      <c r="A3417" s="80" t="s">
        <v>91</v>
      </c>
      <c r="B3417" s="81">
        <v>795</v>
      </c>
      <c r="C3417" s="82" t="s">
        <v>155</v>
      </c>
      <c r="D3417" s="82" t="s">
        <v>155</v>
      </c>
      <c r="E3417" s="82" t="s">
        <v>535</v>
      </c>
      <c r="F3417" s="82" t="s">
        <v>316</v>
      </c>
      <c r="G3417" s="84">
        <f>G3418</f>
        <v>0</v>
      </c>
      <c r="H3417" s="83">
        <f>H3418</f>
        <v>0</v>
      </c>
      <c r="I3417" s="83">
        <v>0</v>
      </c>
      <c r="J3417" s="160"/>
      <c r="K3417" s="187"/>
      <c r="L3417" s="187"/>
    </row>
    <row r="3418" spans="1:18" ht="18.75" hidden="1" customHeight="1" x14ac:dyDescent="0.2">
      <c r="A3418" s="80" t="s">
        <v>317</v>
      </c>
      <c r="B3418" s="81">
        <v>795</v>
      </c>
      <c r="C3418" s="82" t="s">
        <v>155</v>
      </c>
      <c r="D3418" s="82" t="s">
        <v>155</v>
      </c>
      <c r="E3418" s="82" t="s">
        <v>535</v>
      </c>
      <c r="F3418" s="82" t="s">
        <v>318</v>
      </c>
      <c r="G3418" s="84"/>
      <c r="H3418" s="83"/>
      <c r="I3418" s="83">
        <v>0</v>
      </c>
      <c r="J3418" s="160"/>
      <c r="K3418" s="187"/>
      <c r="L3418" s="187"/>
    </row>
    <row r="3419" spans="1:18" ht="30" hidden="1" customHeight="1" x14ac:dyDescent="0.2">
      <c r="A3419" s="80" t="s">
        <v>33</v>
      </c>
      <c r="B3419" s="81">
        <v>795</v>
      </c>
      <c r="C3419" s="82" t="s">
        <v>155</v>
      </c>
      <c r="D3419" s="82" t="s">
        <v>155</v>
      </c>
      <c r="E3419" s="82" t="s">
        <v>535</v>
      </c>
      <c r="F3419" s="82" t="s">
        <v>316</v>
      </c>
      <c r="G3419" s="84">
        <f>G3420</f>
        <v>0</v>
      </c>
      <c r="H3419" s="83">
        <v>0</v>
      </c>
      <c r="I3419" s="83">
        <v>0</v>
      </c>
      <c r="J3419" s="160"/>
      <c r="K3419" s="187"/>
      <c r="L3419" s="187"/>
    </row>
    <row r="3420" spans="1:18" ht="30.75" hidden="1" customHeight="1" x14ac:dyDescent="0.2">
      <c r="A3420" s="80" t="s">
        <v>35</v>
      </c>
      <c r="B3420" s="81">
        <v>795</v>
      </c>
      <c r="C3420" s="82" t="s">
        <v>155</v>
      </c>
      <c r="D3420" s="82" t="s">
        <v>155</v>
      </c>
      <c r="E3420" s="82" t="s">
        <v>535</v>
      </c>
      <c r="F3420" s="82" t="s">
        <v>318</v>
      </c>
      <c r="G3420" s="84"/>
      <c r="H3420" s="83"/>
      <c r="I3420" s="83"/>
      <c r="J3420" s="160"/>
      <c r="K3420" s="187"/>
      <c r="L3420" s="187"/>
    </row>
    <row r="3421" spans="1:18" s="3" customFormat="1" ht="33.75" hidden="1" customHeight="1" x14ac:dyDescent="0.2">
      <c r="A3421" s="80" t="s">
        <v>443</v>
      </c>
      <c r="B3421" s="81">
        <v>795</v>
      </c>
      <c r="C3421" s="82" t="s">
        <v>155</v>
      </c>
      <c r="D3421" s="82" t="s">
        <v>155</v>
      </c>
      <c r="E3421" s="82" t="s">
        <v>444</v>
      </c>
      <c r="F3421" s="82"/>
      <c r="G3421" s="84">
        <f>G3422</f>
        <v>0</v>
      </c>
      <c r="H3421" s="83">
        <v>0</v>
      </c>
      <c r="I3421" s="83">
        <v>0</v>
      </c>
      <c r="J3421" s="160"/>
      <c r="K3421" s="187"/>
      <c r="L3421" s="187"/>
      <c r="M3421" s="179"/>
      <c r="N3421" s="179"/>
      <c r="O3421" s="179"/>
      <c r="P3421" s="179"/>
      <c r="Q3421" s="179"/>
      <c r="R3421" s="179"/>
    </row>
    <row r="3422" spans="1:18" s="3" customFormat="1" ht="38.25" hidden="1" customHeight="1" x14ac:dyDescent="0.2">
      <c r="A3422" s="80" t="s">
        <v>33</v>
      </c>
      <c r="B3422" s="81">
        <v>795</v>
      </c>
      <c r="C3422" s="82" t="s">
        <v>155</v>
      </c>
      <c r="D3422" s="82" t="s">
        <v>155</v>
      </c>
      <c r="E3422" s="82" t="s">
        <v>444</v>
      </c>
      <c r="F3422" s="82" t="s">
        <v>34</v>
      </c>
      <c r="G3422" s="84">
        <f>G3423</f>
        <v>0</v>
      </c>
      <c r="H3422" s="83">
        <v>0</v>
      </c>
      <c r="I3422" s="83">
        <v>0</v>
      </c>
      <c r="J3422" s="160"/>
      <c r="K3422" s="187"/>
      <c r="L3422" s="187"/>
      <c r="M3422" s="179"/>
      <c r="N3422" s="179"/>
      <c r="O3422" s="179"/>
      <c r="P3422" s="179"/>
      <c r="Q3422" s="179"/>
      <c r="R3422" s="179"/>
    </row>
    <row r="3423" spans="1:18" s="3" customFormat="1" ht="38.25" hidden="1" customHeight="1" x14ac:dyDescent="0.2">
      <c r="A3423" s="80" t="s">
        <v>35</v>
      </c>
      <c r="B3423" s="81">
        <v>795</v>
      </c>
      <c r="C3423" s="82" t="s">
        <v>155</v>
      </c>
      <c r="D3423" s="82" t="s">
        <v>155</v>
      </c>
      <c r="E3423" s="82" t="s">
        <v>444</v>
      </c>
      <c r="F3423" s="82" t="s">
        <v>36</v>
      </c>
      <c r="G3423" s="84"/>
      <c r="H3423" s="83">
        <v>0</v>
      </c>
      <c r="I3423" s="83">
        <v>0</v>
      </c>
      <c r="J3423" s="160"/>
      <c r="K3423" s="187"/>
      <c r="L3423" s="187"/>
      <c r="M3423" s="179"/>
      <c r="N3423" s="179"/>
      <c r="O3423" s="179"/>
      <c r="P3423" s="179"/>
      <c r="Q3423" s="179"/>
      <c r="R3423" s="179"/>
    </row>
    <row r="3424" spans="1:18" ht="57" hidden="1" customHeight="1" x14ac:dyDescent="0.2">
      <c r="A3424" s="125" t="s">
        <v>775</v>
      </c>
      <c r="B3424" s="81">
        <v>795</v>
      </c>
      <c r="C3424" s="82" t="s">
        <v>155</v>
      </c>
      <c r="D3424" s="82" t="s">
        <v>155</v>
      </c>
      <c r="E3424" s="82" t="s">
        <v>774</v>
      </c>
      <c r="F3424" s="82"/>
      <c r="G3424" s="84">
        <f>G3425</f>
        <v>0</v>
      </c>
      <c r="H3424" s="84">
        <f t="shared" ref="H3424:I3424" si="906">H3425+H3427</f>
        <v>0</v>
      </c>
      <c r="I3424" s="84">
        <f t="shared" si="906"/>
        <v>0</v>
      </c>
      <c r="J3424" s="159"/>
      <c r="K3424" s="187"/>
      <c r="L3424" s="187"/>
    </row>
    <row r="3425" spans="1:18" ht="27" hidden="1" customHeight="1" x14ac:dyDescent="0.2">
      <c r="A3425" s="80" t="s">
        <v>60</v>
      </c>
      <c r="B3425" s="81">
        <v>795</v>
      </c>
      <c r="C3425" s="82" t="s">
        <v>155</v>
      </c>
      <c r="D3425" s="82" t="s">
        <v>155</v>
      </c>
      <c r="E3425" s="82" t="s">
        <v>774</v>
      </c>
      <c r="F3425" s="82" t="s">
        <v>61</v>
      </c>
      <c r="G3425" s="84">
        <f>G3426</f>
        <v>0</v>
      </c>
      <c r="H3425" s="83">
        <f>H3426</f>
        <v>0</v>
      </c>
      <c r="I3425" s="83">
        <v>0</v>
      </c>
      <c r="J3425" s="160"/>
      <c r="K3425" s="187"/>
      <c r="L3425" s="187"/>
    </row>
    <row r="3426" spans="1:18" ht="18.75" hidden="1" customHeight="1" x14ac:dyDescent="0.2">
      <c r="A3426" s="80" t="s">
        <v>162</v>
      </c>
      <c r="B3426" s="81">
        <v>795</v>
      </c>
      <c r="C3426" s="82" t="s">
        <v>155</v>
      </c>
      <c r="D3426" s="82" t="s">
        <v>155</v>
      </c>
      <c r="E3426" s="82" t="s">
        <v>774</v>
      </c>
      <c r="F3426" s="82" t="s">
        <v>163</v>
      </c>
      <c r="G3426" s="84"/>
      <c r="H3426" s="83"/>
      <c r="I3426" s="83">
        <v>0</v>
      </c>
      <c r="J3426" s="160"/>
      <c r="K3426" s="187"/>
      <c r="L3426" s="187"/>
    </row>
    <row r="3427" spans="1:18" s="3" customFormat="1" ht="72" hidden="1" customHeight="1" x14ac:dyDescent="0.2">
      <c r="A3427" s="80" t="s">
        <v>731</v>
      </c>
      <c r="B3427" s="81">
        <v>795</v>
      </c>
      <c r="C3427" s="82" t="s">
        <v>155</v>
      </c>
      <c r="D3427" s="82" t="s">
        <v>155</v>
      </c>
      <c r="E3427" s="82" t="s">
        <v>632</v>
      </c>
      <c r="F3427" s="82"/>
      <c r="G3427" s="84"/>
      <c r="H3427" s="83">
        <f>H3428</f>
        <v>0</v>
      </c>
      <c r="I3427" s="83">
        <f>I3428</f>
        <v>0</v>
      </c>
      <c r="J3427" s="160"/>
      <c r="K3427" s="187"/>
      <c r="L3427" s="187"/>
      <c r="M3427" s="179"/>
      <c r="N3427" s="179"/>
      <c r="O3427" s="179"/>
      <c r="P3427" s="179"/>
      <c r="Q3427" s="179"/>
      <c r="R3427" s="179"/>
    </row>
    <row r="3428" spans="1:18" s="3" customFormat="1" ht="38.25" hidden="1" customHeight="1" x14ac:dyDescent="0.2">
      <c r="A3428" s="80" t="s">
        <v>140</v>
      </c>
      <c r="B3428" s="81">
        <v>795</v>
      </c>
      <c r="C3428" s="82" t="s">
        <v>155</v>
      </c>
      <c r="D3428" s="82" t="s">
        <v>155</v>
      </c>
      <c r="E3428" s="82" t="s">
        <v>632</v>
      </c>
      <c r="F3428" s="82" t="s">
        <v>141</v>
      </c>
      <c r="G3428" s="84">
        <f>G3429</f>
        <v>0</v>
      </c>
      <c r="H3428" s="83">
        <f>H3429</f>
        <v>0</v>
      </c>
      <c r="I3428" s="83">
        <f>I3429</f>
        <v>0</v>
      </c>
      <c r="J3428" s="160"/>
      <c r="K3428" s="187"/>
      <c r="L3428" s="187"/>
      <c r="M3428" s="179"/>
      <c r="N3428" s="179"/>
      <c r="O3428" s="179"/>
      <c r="P3428" s="179"/>
      <c r="Q3428" s="179"/>
      <c r="R3428" s="179"/>
    </row>
    <row r="3429" spans="1:18" s="3" customFormat="1" ht="38.25" hidden="1" customHeight="1" x14ac:dyDescent="0.2">
      <c r="A3429" s="80" t="s">
        <v>160</v>
      </c>
      <c r="B3429" s="81">
        <v>795</v>
      </c>
      <c r="C3429" s="82" t="s">
        <v>155</v>
      </c>
      <c r="D3429" s="82" t="s">
        <v>155</v>
      </c>
      <c r="E3429" s="82" t="s">
        <v>632</v>
      </c>
      <c r="F3429" s="82" t="s">
        <v>161</v>
      </c>
      <c r="G3429" s="84"/>
      <c r="H3429" s="83"/>
      <c r="I3429" s="83"/>
      <c r="J3429" s="160"/>
      <c r="K3429" s="187"/>
      <c r="L3429" s="187"/>
      <c r="M3429" s="179"/>
      <c r="N3429" s="179"/>
      <c r="O3429" s="179"/>
      <c r="P3429" s="179"/>
      <c r="Q3429" s="179"/>
      <c r="R3429" s="179"/>
    </row>
    <row r="3430" spans="1:18" s="22" customFormat="1" ht="22.5" hidden="1" customHeight="1" x14ac:dyDescent="0.2">
      <c r="A3430" s="138" t="s">
        <v>2</v>
      </c>
      <c r="B3430" s="241">
        <v>795</v>
      </c>
      <c r="C3430" s="140" t="s">
        <v>145</v>
      </c>
      <c r="D3430" s="140"/>
      <c r="E3430" s="140"/>
      <c r="F3430" s="140"/>
      <c r="G3430" s="141">
        <f t="shared" ref="G3430:I3431" si="907">G3431</f>
        <v>0</v>
      </c>
      <c r="H3430" s="141">
        <f t="shared" si="907"/>
        <v>0</v>
      </c>
      <c r="I3430" s="141">
        <f t="shared" si="907"/>
        <v>0</v>
      </c>
      <c r="J3430" s="176"/>
      <c r="K3430" s="187"/>
      <c r="L3430" s="187"/>
      <c r="M3430" s="187"/>
      <c r="N3430" s="187"/>
      <c r="O3430" s="187"/>
      <c r="P3430" s="187"/>
      <c r="Q3430" s="187"/>
      <c r="R3430" s="187"/>
    </row>
    <row r="3431" spans="1:18" s="3" customFormat="1" ht="24.75" hidden="1" customHeight="1" x14ac:dyDescent="0.2">
      <c r="A3431" s="80" t="s">
        <v>320</v>
      </c>
      <c r="B3431" s="81">
        <v>795</v>
      </c>
      <c r="C3431" s="82" t="s">
        <v>145</v>
      </c>
      <c r="D3431" s="82" t="s">
        <v>155</v>
      </c>
      <c r="E3431" s="82"/>
      <c r="F3431" s="82"/>
      <c r="G3431" s="84">
        <f t="shared" si="907"/>
        <v>0</v>
      </c>
      <c r="H3431" s="84">
        <f t="shared" si="907"/>
        <v>0</v>
      </c>
      <c r="I3431" s="84">
        <f t="shared" si="907"/>
        <v>0</v>
      </c>
      <c r="J3431" s="159"/>
      <c r="K3431" s="187"/>
      <c r="L3431" s="187"/>
      <c r="M3431" s="179"/>
      <c r="N3431" s="179"/>
      <c r="O3431" s="179"/>
      <c r="P3431" s="179"/>
      <c r="Q3431" s="179"/>
      <c r="R3431" s="179"/>
    </row>
    <row r="3432" spans="1:18" s="3" customFormat="1" ht="38.25" hidden="1" customHeight="1" x14ac:dyDescent="0.2">
      <c r="A3432" s="80" t="s">
        <v>419</v>
      </c>
      <c r="B3432" s="81">
        <v>795</v>
      </c>
      <c r="C3432" s="82" t="s">
        <v>145</v>
      </c>
      <c r="D3432" s="82" t="s">
        <v>155</v>
      </c>
      <c r="E3432" s="82" t="s">
        <v>242</v>
      </c>
      <c r="F3432" s="82"/>
      <c r="G3432" s="84">
        <f>G3439+G3442+G3445+G3448+G3459+G3433+G3471+G3462+G3465+G3451+G3456+G3470+G3474+G3436+G3477</f>
        <v>0</v>
      </c>
      <c r="H3432" s="84">
        <f t="shared" ref="H3432:I3432" si="908">H3439+H3442+H3445+H3448+H3459+H3433+H3471+H3462+H3465+H3451+H3456+H3470+H3474+H3436+H3477</f>
        <v>0</v>
      </c>
      <c r="I3432" s="84">
        <f t="shared" si="908"/>
        <v>0</v>
      </c>
      <c r="J3432" s="159"/>
      <c r="K3432" s="187"/>
      <c r="L3432" s="187"/>
      <c r="M3432" s="179"/>
      <c r="N3432" s="179"/>
      <c r="O3432" s="179"/>
      <c r="P3432" s="179"/>
      <c r="Q3432" s="179"/>
      <c r="R3432" s="179"/>
    </row>
    <row r="3433" spans="1:18" s="3" customFormat="1" ht="38.25" hidden="1" customHeight="1" x14ac:dyDescent="0.2">
      <c r="A3433" s="80" t="s">
        <v>465</v>
      </c>
      <c r="B3433" s="81">
        <v>795</v>
      </c>
      <c r="C3433" s="82" t="s">
        <v>145</v>
      </c>
      <c r="D3433" s="82" t="s">
        <v>155</v>
      </c>
      <c r="E3433" s="82" t="s">
        <v>466</v>
      </c>
      <c r="F3433" s="82"/>
      <c r="G3433" s="84">
        <f>G3434</f>
        <v>0</v>
      </c>
      <c r="H3433" s="83">
        <v>0</v>
      </c>
      <c r="I3433" s="83">
        <v>0</v>
      </c>
      <c r="J3433" s="160"/>
      <c r="K3433" s="187"/>
      <c r="L3433" s="187"/>
      <c r="M3433" s="179"/>
      <c r="N3433" s="179"/>
      <c r="O3433" s="179"/>
      <c r="P3433" s="179"/>
      <c r="Q3433" s="179"/>
      <c r="R3433" s="179"/>
    </row>
    <row r="3434" spans="1:18" s="3" customFormat="1" ht="38.25" hidden="1" customHeight="1" x14ac:dyDescent="0.2">
      <c r="A3434" s="80" t="s">
        <v>33</v>
      </c>
      <c r="B3434" s="81">
        <v>795</v>
      </c>
      <c r="C3434" s="82" t="s">
        <v>145</v>
      </c>
      <c r="D3434" s="82" t="s">
        <v>155</v>
      </c>
      <c r="E3434" s="82" t="s">
        <v>466</v>
      </c>
      <c r="F3434" s="82" t="s">
        <v>34</v>
      </c>
      <c r="G3434" s="84">
        <f>G3435</f>
        <v>0</v>
      </c>
      <c r="H3434" s="83">
        <v>0</v>
      </c>
      <c r="I3434" s="83">
        <v>0</v>
      </c>
      <c r="J3434" s="160"/>
      <c r="K3434" s="187"/>
      <c r="L3434" s="187"/>
      <c r="M3434" s="179"/>
      <c r="N3434" s="179"/>
      <c r="O3434" s="179"/>
      <c r="P3434" s="179"/>
      <c r="Q3434" s="179"/>
      <c r="R3434" s="179"/>
    </row>
    <row r="3435" spans="1:18" s="3" customFormat="1" ht="38.25" hidden="1" customHeight="1" x14ac:dyDescent="0.2">
      <c r="A3435" s="80" t="s">
        <v>35</v>
      </c>
      <c r="B3435" s="81">
        <v>795</v>
      </c>
      <c r="C3435" s="82" t="s">
        <v>145</v>
      </c>
      <c r="D3435" s="82" t="s">
        <v>155</v>
      </c>
      <c r="E3435" s="82" t="s">
        <v>466</v>
      </c>
      <c r="F3435" s="82" t="s">
        <v>36</v>
      </c>
      <c r="G3435" s="84"/>
      <c r="H3435" s="83">
        <v>0</v>
      </c>
      <c r="I3435" s="83">
        <v>0</v>
      </c>
      <c r="J3435" s="160"/>
      <c r="K3435" s="187"/>
      <c r="L3435" s="187"/>
      <c r="M3435" s="179"/>
      <c r="N3435" s="179"/>
      <c r="O3435" s="179"/>
      <c r="P3435" s="179"/>
      <c r="Q3435" s="179"/>
      <c r="R3435" s="179"/>
    </row>
    <row r="3436" spans="1:18" s="3" customFormat="1" ht="38.25" hidden="1" customHeight="1" x14ac:dyDescent="0.2">
      <c r="A3436" s="80" t="s">
        <v>666</v>
      </c>
      <c r="B3436" s="81">
        <v>795</v>
      </c>
      <c r="C3436" s="82" t="s">
        <v>145</v>
      </c>
      <c r="D3436" s="82" t="s">
        <v>155</v>
      </c>
      <c r="E3436" s="82" t="s">
        <v>665</v>
      </c>
      <c r="F3436" s="82"/>
      <c r="G3436" s="84">
        <f t="shared" ref="G3436:I3437" si="909">G3437</f>
        <v>0</v>
      </c>
      <c r="H3436" s="84">
        <f t="shared" si="909"/>
        <v>0</v>
      </c>
      <c r="I3436" s="84">
        <f t="shared" si="909"/>
        <v>0</v>
      </c>
      <c r="J3436" s="159"/>
      <c r="K3436" s="187"/>
      <c r="L3436" s="187"/>
      <c r="M3436" s="179"/>
      <c r="N3436" s="179"/>
      <c r="O3436" s="179"/>
      <c r="P3436" s="179"/>
      <c r="Q3436" s="179"/>
      <c r="R3436" s="179"/>
    </row>
    <row r="3437" spans="1:18" s="3" customFormat="1" ht="38.25" hidden="1" customHeight="1" x14ac:dyDescent="0.2">
      <c r="A3437" s="80" t="s">
        <v>33</v>
      </c>
      <c r="B3437" s="81">
        <v>795</v>
      </c>
      <c r="C3437" s="82" t="s">
        <v>145</v>
      </c>
      <c r="D3437" s="82" t="s">
        <v>155</v>
      </c>
      <c r="E3437" s="82" t="s">
        <v>665</v>
      </c>
      <c r="F3437" s="82" t="s">
        <v>34</v>
      </c>
      <c r="G3437" s="84">
        <f t="shared" si="909"/>
        <v>0</v>
      </c>
      <c r="H3437" s="84">
        <f t="shared" si="909"/>
        <v>0</v>
      </c>
      <c r="I3437" s="84">
        <f t="shared" si="909"/>
        <v>0</v>
      </c>
      <c r="J3437" s="159"/>
      <c r="K3437" s="187"/>
      <c r="L3437" s="187"/>
      <c r="M3437" s="179"/>
      <c r="N3437" s="179"/>
      <c r="O3437" s="179"/>
      <c r="P3437" s="179"/>
      <c r="Q3437" s="179"/>
      <c r="R3437" s="179"/>
    </row>
    <row r="3438" spans="1:18" s="3" customFormat="1" ht="38.25" hidden="1" customHeight="1" x14ac:dyDescent="0.2">
      <c r="A3438" s="80" t="s">
        <v>35</v>
      </c>
      <c r="B3438" s="81">
        <v>795</v>
      </c>
      <c r="C3438" s="82" t="s">
        <v>145</v>
      </c>
      <c r="D3438" s="82" t="s">
        <v>155</v>
      </c>
      <c r="E3438" s="82" t="s">
        <v>665</v>
      </c>
      <c r="F3438" s="82" t="s">
        <v>36</v>
      </c>
      <c r="G3438" s="84"/>
      <c r="H3438" s="84"/>
      <c r="I3438" s="84"/>
      <c r="J3438" s="159"/>
      <c r="K3438" s="187"/>
      <c r="L3438" s="187"/>
      <c r="M3438" s="179"/>
      <c r="N3438" s="179"/>
      <c r="O3438" s="179"/>
      <c r="P3438" s="179"/>
      <c r="Q3438" s="179"/>
      <c r="R3438" s="179"/>
    </row>
    <row r="3439" spans="1:18" s="3" customFormat="1" ht="38.25" hidden="1" customHeight="1" x14ac:dyDescent="0.2">
      <c r="A3439" s="80" t="s">
        <v>423</v>
      </c>
      <c r="B3439" s="81">
        <v>795</v>
      </c>
      <c r="C3439" s="82" t="s">
        <v>145</v>
      </c>
      <c r="D3439" s="82" t="s">
        <v>155</v>
      </c>
      <c r="E3439" s="82" t="s">
        <v>337</v>
      </c>
      <c r="F3439" s="82"/>
      <c r="G3439" s="84">
        <f t="shared" ref="G3439:I3440" si="910">G3440</f>
        <v>0</v>
      </c>
      <c r="H3439" s="84">
        <f t="shared" si="910"/>
        <v>0</v>
      </c>
      <c r="I3439" s="84">
        <f t="shared" si="910"/>
        <v>0</v>
      </c>
      <c r="J3439" s="159"/>
      <c r="K3439" s="187"/>
      <c r="L3439" s="187"/>
      <c r="M3439" s="179"/>
      <c r="N3439" s="179"/>
      <c r="O3439" s="179"/>
      <c r="P3439" s="179"/>
      <c r="Q3439" s="179"/>
      <c r="R3439" s="179"/>
    </row>
    <row r="3440" spans="1:18" s="3" customFormat="1" ht="38.25" hidden="1" customHeight="1" x14ac:dyDescent="0.2">
      <c r="A3440" s="80" t="s">
        <v>33</v>
      </c>
      <c r="B3440" s="81">
        <v>795</v>
      </c>
      <c r="C3440" s="82" t="s">
        <v>145</v>
      </c>
      <c r="D3440" s="82" t="s">
        <v>155</v>
      </c>
      <c r="E3440" s="82" t="s">
        <v>337</v>
      </c>
      <c r="F3440" s="82" t="s">
        <v>34</v>
      </c>
      <c r="G3440" s="84">
        <f t="shared" si="910"/>
        <v>0</v>
      </c>
      <c r="H3440" s="84">
        <f t="shared" si="910"/>
        <v>0</v>
      </c>
      <c r="I3440" s="84">
        <f t="shared" si="910"/>
        <v>0</v>
      </c>
      <c r="J3440" s="159"/>
      <c r="K3440" s="187"/>
      <c r="L3440" s="187"/>
      <c r="M3440" s="179"/>
      <c r="N3440" s="179"/>
      <c r="O3440" s="179"/>
      <c r="P3440" s="179"/>
      <c r="Q3440" s="179"/>
      <c r="R3440" s="179"/>
    </row>
    <row r="3441" spans="1:18" s="3" customFormat="1" ht="38.25" hidden="1" customHeight="1" x14ac:dyDescent="0.2">
      <c r="A3441" s="80" t="s">
        <v>35</v>
      </c>
      <c r="B3441" s="81">
        <v>795</v>
      </c>
      <c r="C3441" s="82" t="s">
        <v>145</v>
      </c>
      <c r="D3441" s="82" t="s">
        <v>155</v>
      </c>
      <c r="E3441" s="82" t="s">
        <v>337</v>
      </c>
      <c r="F3441" s="82" t="s">
        <v>36</v>
      </c>
      <c r="G3441" s="84"/>
      <c r="H3441" s="84"/>
      <c r="I3441" s="84"/>
      <c r="J3441" s="159"/>
      <c r="K3441" s="187"/>
      <c r="L3441" s="187"/>
      <c r="M3441" s="179"/>
      <c r="N3441" s="179"/>
      <c r="O3441" s="179"/>
      <c r="P3441" s="179"/>
      <c r="Q3441" s="179"/>
      <c r="R3441" s="179"/>
    </row>
    <row r="3442" spans="1:18" s="3" customFormat="1" ht="38.25" hidden="1" customHeight="1" x14ac:dyDescent="0.2">
      <c r="A3442" s="80" t="s">
        <v>340</v>
      </c>
      <c r="B3442" s="81">
        <v>795</v>
      </c>
      <c r="C3442" s="82" t="s">
        <v>145</v>
      </c>
      <c r="D3442" s="82" t="s">
        <v>155</v>
      </c>
      <c r="E3442" s="82" t="s">
        <v>338</v>
      </c>
      <c r="F3442" s="82"/>
      <c r="G3442" s="84">
        <f t="shared" ref="G3442:I3443" si="911">G3443</f>
        <v>0</v>
      </c>
      <c r="H3442" s="84">
        <f t="shared" si="911"/>
        <v>0</v>
      </c>
      <c r="I3442" s="84">
        <f t="shared" si="911"/>
        <v>0</v>
      </c>
      <c r="J3442" s="159"/>
      <c r="K3442" s="187"/>
      <c r="L3442" s="187"/>
      <c r="M3442" s="179"/>
      <c r="N3442" s="179"/>
      <c r="O3442" s="179"/>
      <c r="P3442" s="179"/>
      <c r="Q3442" s="179"/>
      <c r="R3442" s="179"/>
    </row>
    <row r="3443" spans="1:18" s="3" customFormat="1" ht="38.25" hidden="1" customHeight="1" x14ac:dyDescent="0.2">
      <c r="A3443" s="80" t="s">
        <v>33</v>
      </c>
      <c r="B3443" s="81">
        <v>795</v>
      </c>
      <c r="C3443" s="82" t="s">
        <v>145</v>
      </c>
      <c r="D3443" s="82" t="s">
        <v>155</v>
      </c>
      <c r="E3443" s="82" t="s">
        <v>338</v>
      </c>
      <c r="F3443" s="82" t="s">
        <v>34</v>
      </c>
      <c r="G3443" s="84">
        <f t="shared" si="911"/>
        <v>0</v>
      </c>
      <c r="H3443" s="84">
        <f t="shared" si="911"/>
        <v>0</v>
      </c>
      <c r="I3443" s="84">
        <f t="shared" si="911"/>
        <v>0</v>
      </c>
      <c r="J3443" s="159"/>
      <c r="K3443" s="187"/>
      <c r="L3443" s="187"/>
      <c r="M3443" s="179"/>
      <c r="N3443" s="179"/>
      <c r="O3443" s="179"/>
      <c r="P3443" s="179"/>
      <c r="Q3443" s="179"/>
      <c r="R3443" s="179"/>
    </row>
    <row r="3444" spans="1:18" s="3" customFormat="1" ht="39.75" hidden="1" customHeight="1" x14ac:dyDescent="0.2">
      <c r="A3444" s="80" t="s">
        <v>35</v>
      </c>
      <c r="B3444" s="81">
        <v>795</v>
      </c>
      <c r="C3444" s="82" t="s">
        <v>145</v>
      </c>
      <c r="D3444" s="82" t="s">
        <v>155</v>
      </c>
      <c r="E3444" s="82" t="s">
        <v>338</v>
      </c>
      <c r="F3444" s="82" t="s">
        <v>36</v>
      </c>
      <c r="G3444" s="84"/>
      <c r="H3444" s="84"/>
      <c r="I3444" s="84"/>
      <c r="J3444" s="159"/>
      <c r="K3444" s="187"/>
      <c r="L3444" s="187"/>
      <c r="M3444" s="179"/>
      <c r="N3444" s="179"/>
      <c r="O3444" s="179"/>
      <c r="P3444" s="179"/>
      <c r="Q3444" s="179"/>
      <c r="R3444" s="179"/>
    </row>
    <row r="3445" spans="1:18" s="3" customFormat="1" ht="35.25" hidden="1" customHeight="1" x14ac:dyDescent="0.2">
      <c r="A3445" s="80" t="s">
        <v>114</v>
      </c>
      <c r="B3445" s="81">
        <v>795</v>
      </c>
      <c r="C3445" s="82" t="s">
        <v>145</v>
      </c>
      <c r="D3445" s="82" t="s">
        <v>155</v>
      </c>
      <c r="E3445" s="82" t="s">
        <v>262</v>
      </c>
      <c r="F3445" s="82"/>
      <c r="G3445" s="84">
        <f>G3447</f>
        <v>0</v>
      </c>
      <c r="H3445" s="84">
        <f>H3447</f>
        <v>0</v>
      </c>
      <c r="I3445" s="84">
        <f>I3447</f>
        <v>0</v>
      </c>
      <c r="J3445" s="159"/>
      <c r="K3445" s="187"/>
      <c r="L3445" s="187"/>
      <c r="M3445" s="179"/>
      <c r="N3445" s="179"/>
      <c r="O3445" s="179"/>
      <c r="P3445" s="179"/>
      <c r="Q3445" s="179"/>
      <c r="R3445" s="179"/>
    </row>
    <row r="3446" spans="1:18" s="3" customFormat="1" ht="38.25" hidden="1" customHeight="1" x14ac:dyDescent="0.2">
      <c r="A3446" s="80" t="s">
        <v>33</v>
      </c>
      <c r="B3446" s="81">
        <v>795</v>
      </c>
      <c r="C3446" s="82" t="s">
        <v>145</v>
      </c>
      <c r="D3446" s="82" t="s">
        <v>155</v>
      </c>
      <c r="E3446" s="82" t="s">
        <v>262</v>
      </c>
      <c r="F3446" s="82" t="s">
        <v>34</v>
      </c>
      <c r="G3446" s="84">
        <f>G3447</f>
        <v>0</v>
      </c>
      <c r="H3446" s="84">
        <f>H3447</f>
        <v>0</v>
      </c>
      <c r="I3446" s="84">
        <f>I3447</f>
        <v>0</v>
      </c>
      <c r="J3446" s="159"/>
      <c r="K3446" s="187"/>
      <c r="L3446" s="187"/>
      <c r="M3446" s="179"/>
      <c r="N3446" s="179"/>
      <c r="O3446" s="179"/>
      <c r="P3446" s="179"/>
      <c r="Q3446" s="179"/>
      <c r="R3446" s="179"/>
    </row>
    <row r="3447" spans="1:18" s="3" customFormat="1" ht="38.25" hidden="1" customHeight="1" x14ac:dyDescent="0.2">
      <c r="A3447" s="80" t="s">
        <v>35</v>
      </c>
      <c r="B3447" s="81">
        <v>795</v>
      </c>
      <c r="C3447" s="82" t="s">
        <v>145</v>
      </c>
      <c r="D3447" s="82" t="s">
        <v>155</v>
      </c>
      <c r="E3447" s="82" t="s">
        <v>262</v>
      </c>
      <c r="F3447" s="82" t="s">
        <v>36</v>
      </c>
      <c r="G3447" s="84"/>
      <c r="H3447" s="84"/>
      <c r="I3447" s="84"/>
      <c r="J3447" s="159"/>
      <c r="K3447" s="187"/>
      <c r="L3447" s="187"/>
      <c r="M3447" s="179"/>
      <c r="N3447" s="179"/>
      <c r="O3447" s="179"/>
      <c r="P3447" s="179"/>
      <c r="Q3447" s="179"/>
      <c r="R3447" s="179"/>
    </row>
    <row r="3448" spans="1:18" s="3" customFormat="1" ht="31.5" hidden="1" customHeight="1" x14ac:dyDescent="0.2">
      <c r="A3448" s="80" t="s">
        <v>465</v>
      </c>
      <c r="B3448" s="81">
        <v>795</v>
      </c>
      <c r="C3448" s="82" t="s">
        <v>145</v>
      </c>
      <c r="D3448" s="82" t="s">
        <v>155</v>
      </c>
      <c r="E3448" s="82" t="s">
        <v>466</v>
      </c>
      <c r="F3448" s="82"/>
      <c r="G3448" s="84">
        <f>G3449</f>
        <v>0</v>
      </c>
      <c r="H3448" s="84">
        <f t="shared" ref="H3448:I3448" si="912">H3449</f>
        <v>0</v>
      </c>
      <c r="I3448" s="84">
        <f t="shared" si="912"/>
        <v>0</v>
      </c>
      <c r="J3448" s="159"/>
      <c r="K3448" s="187"/>
      <c r="L3448" s="187"/>
      <c r="M3448" s="179"/>
      <c r="N3448" s="179"/>
      <c r="O3448" s="179"/>
      <c r="P3448" s="179"/>
      <c r="Q3448" s="179"/>
      <c r="R3448" s="179"/>
    </row>
    <row r="3449" spans="1:18" s="3" customFormat="1" ht="38.25" hidden="1" customHeight="1" x14ac:dyDescent="0.2">
      <c r="A3449" s="80" t="s">
        <v>33</v>
      </c>
      <c r="B3449" s="81">
        <v>795</v>
      </c>
      <c r="C3449" s="82" t="s">
        <v>145</v>
      </c>
      <c r="D3449" s="82" t="s">
        <v>155</v>
      </c>
      <c r="E3449" s="82" t="s">
        <v>466</v>
      </c>
      <c r="F3449" s="82" t="s">
        <v>34</v>
      </c>
      <c r="G3449" s="84">
        <f>G3450</f>
        <v>0</v>
      </c>
      <c r="H3449" s="84">
        <f t="shared" ref="H3449:I3449" si="913">H3450</f>
        <v>0</v>
      </c>
      <c r="I3449" s="84">
        <f t="shared" si="913"/>
        <v>0</v>
      </c>
      <c r="J3449" s="159"/>
      <c r="K3449" s="187"/>
      <c r="L3449" s="187"/>
      <c r="M3449" s="179"/>
      <c r="N3449" s="179"/>
      <c r="O3449" s="179"/>
      <c r="P3449" s="179"/>
      <c r="Q3449" s="179"/>
      <c r="R3449" s="179"/>
    </row>
    <row r="3450" spans="1:18" s="3" customFormat="1" ht="38.25" hidden="1" customHeight="1" x14ac:dyDescent="0.2">
      <c r="A3450" s="80" t="s">
        <v>35</v>
      </c>
      <c r="B3450" s="81">
        <v>795</v>
      </c>
      <c r="C3450" s="82" t="s">
        <v>145</v>
      </c>
      <c r="D3450" s="82" t="s">
        <v>155</v>
      </c>
      <c r="E3450" s="82" t="s">
        <v>466</v>
      </c>
      <c r="F3450" s="82" t="s">
        <v>36</v>
      </c>
      <c r="G3450" s="84"/>
      <c r="H3450" s="84"/>
      <c r="I3450" s="84"/>
      <c r="J3450" s="159"/>
      <c r="K3450" s="187"/>
      <c r="L3450" s="187"/>
      <c r="M3450" s="179"/>
      <c r="N3450" s="179"/>
      <c r="O3450" s="179"/>
      <c r="P3450" s="179"/>
      <c r="Q3450" s="179"/>
      <c r="R3450" s="179"/>
    </row>
    <row r="3451" spans="1:18" s="3" customFormat="1" ht="38.25" hidden="1" customHeight="1" x14ac:dyDescent="0.2">
      <c r="A3451" s="80" t="s">
        <v>465</v>
      </c>
      <c r="B3451" s="81">
        <v>795</v>
      </c>
      <c r="C3451" s="82" t="s">
        <v>145</v>
      </c>
      <c r="D3451" s="82" t="s">
        <v>155</v>
      </c>
      <c r="E3451" s="82" t="s">
        <v>492</v>
      </c>
      <c r="F3451" s="82"/>
      <c r="G3451" s="84">
        <f>G3452+G3454</f>
        <v>0</v>
      </c>
      <c r="H3451" s="84">
        <f t="shared" ref="H3451:I3457" si="914">H3452</f>
        <v>0</v>
      </c>
      <c r="I3451" s="84">
        <f t="shared" si="914"/>
        <v>0</v>
      </c>
      <c r="J3451" s="159"/>
      <c r="K3451" s="187"/>
      <c r="L3451" s="187"/>
      <c r="M3451" s="179"/>
      <c r="N3451" s="179"/>
      <c r="O3451" s="179"/>
      <c r="P3451" s="179"/>
      <c r="Q3451" s="179"/>
      <c r="R3451" s="179"/>
    </row>
    <row r="3452" spans="1:18" s="3" customFormat="1" ht="38.25" hidden="1" customHeight="1" x14ac:dyDescent="0.2">
      <c r="A3452" s="80" t="s">
        <v>33</v>
      </c>
      <c r="B3452" s="81">
        <v>795</v>
      </c>
      <c r="C3452" s="82" t="s">
        <v>145</v>
      </c>
      <c r="D3452" s="82" t="s">
        <v>155</v>
      </c>
      <c r="E3452" s="82" t="s">
        <v>492</v>
      </c>
      <c r="F3452" s="82" t="s">
        <v>34</v>
      </c>
      <c r="G3452" s="84">
        <f>G3453</f>
        <v>0</v>
      </c>
      <c r="H3452" s="84">
        <f t="shared" si="914"/>
        <v>0</v>
      </c>
      <c r="I3452" s="84">
        <f t="shared" si="914"/>
        <v>0</v>
      </c>
      <c r="J3452" s="159"/>
      <c r="K3452" s="187"/>
      <c r="L3452" s="187"/>
      <c r="M3452" s="179"/>
      <c r="N3452" s="179"/>
      <c r="O3452" s="179"/>
      <c r="P3452" s="179"/>
      <c r="Q3452" s="179"/>
      <c r="R3452" s="179"/>
    </row>
    <row r="3453" spans="1:18" s="3" customFormat="1" ht="38.25" hidden="1" customHeight="1" x14ac:dyDescent="0.2">
      <c r="A3453" s="80" t="s">
        <v>35</v>
      </c>
      <c r="B3453" s="81">
        <v>795</v>
      </c>
      <c r="C3453" s="82" t="s">
        <v>145</v>
      </c>
      <c r="D3453" s="82" t="s">
        <v>155</v>
      </c>
      <c r="E3453" s="82" t="s">
        <v>492</v>
      </c>
      <c r="F3453" s="82" t="s">
        <v>36</v>
      </c>
      <c r="G3453" s="84"/>
      <c r="H3453" s="84">
        <v>0</v>
      </c>
      <c r="I3453" s="84">
        <v>0</v>
      </c>
      <c r="J3453" s="159"/>
      <c r="K3453" s="187"/>
      <c r="L3453" s="187"/>
      <c r="M3453" s="179"/>
      <c r="N3453" s="179"/>
      <c r="O3453" s="179"/>
      <c r="P3453" s="179"/>
      <c r="Q3453" s="179"/>
      <c r="R3453" s="179"/>
    </row>
    <row r="3454" spans="1:18" s="3" customFormat="1" ht="24.75" hidden="1" customHeight="1" x14ac:dyDescent="0.2">
      <c r="A3454" s="80" t="s">
        <v>140</v>
      </c>
      <c r="B3454" s="81">
        <v>795</v>
      </c>
      <c r="C3454" s="82" t="s">
        <v>145</v>
      </c>
      <c r="D3454" s="82" t="s">
        <v>155</v>
      </c>
      <c r="E3454" s="82" t="s">
        <v>492</v>
      </c>
      <c r="F3454" s="82" t="s">
        <v>141</v>
      </c>
      <c r="G3454" s="84">
        <f>G3455</f>
        <v>0</v>
      </c>
      <c r="H3454" s="84">
        <v>0</v>
      </c>
      <c r="I3454" s="84">
        <v>0</v>
      </c>
      <c r="J3454" s="159"/>
      <c r="K3454" s="187"/>
      <c r="L3454" s="187"/>
      <c r="M3454" s="179"/>
      <c r="N3454" s="179"/>
      <c r="O3454" s="179"/>
      <c r="P3454" s="179"/>
      <c r="Q3454" s="179"/>
      <c r="R3454" s="179"/>
    </row>
    <row r="3455" spans="1:18" s="3" customFormat="1" ht="32.25" hidden="1" customHeight="1" x14ac:dyDescent="0.2">
      <c r="A3455" s="80" t="s">
        <v>152</v>
      </c>
      <c r="B3455" s="81">
        <v>795</v>
      </c>
      <c r="C3455" s="82" t="s">
        <v>145</v>
      </c>
      <c r="D3455" s="82" t="s">
        <v>155</v>
      </c>
      <c r="E3455" s="82" t="s">
        <v>492</v>
      </c>
      <c r="F3455" s="82" t="s">
        <v>153</v>
      </c>
      <c r="G3455" s="84"/>
      <c r="H3455" s="84">
        <v>0</v>
      </c>
      <c r="I3455" s="84">
        <v>0</v>
      </c>
      <c r="J3455" s="159"/>
      <c r="K3455" s="187"/>
      <c r="L3455" s="187"/>
      <c r="M3455" s="179"/>
      <c r="N3455" s="179"/>
      <c r="O3455" s="179"/>
      <c r="P3455" s="179"/>
      <c r="Q3455" s="179"/>
      <c r="R3455" s="179"/>
    </row>
    <row r="3456" spans="1:18" s="3" customFormat="1" ht="38.25" hidden="1" customHeight="1" x14ac:dyDescent="0.2">
      <c r="A3456" s="80" t="s">
        <v>494</v>
      </c>
      <c r="B3456" s="81">
        <v>795</v>
      </c>
      <c r="C3456" s="82" t="s">
        <v>145</v>
      </c>
      <c r="D3456" s="82" t="s">
        <v>155</v>
      </c>
      <c r="E3456" s="82" t="s">
        <v>493</v>
      </c>
      <c r="F3456" s="82"/>
      <c r="G3456" s="84">
        <f>G3457</f>
        <v>0</v>
      </c>
      <c r="H3456" s="84">
        <f t="shared" si="914"/>
        <v>0</v>
      </c>
      <c r="I3456" s="84">
        <f t="shared" si="914"/>
        <v>0</v>
      </c>
      <c r="J3456" s="159"/>
      <c r="K3456" s="187"/>
      <c r="L3456" s="187"/>
      <c r="M3456" s="179"/>
      <c r="N3456" s="179"/>
      <c r="O3456" s="179"/>
      <c r="P3456" s="179"/>
      <c r="Q3456" s="179"/>
      <c r="R3456" s="179"/>
    </row>
    <row r="3457" spans="1:18" s="3" customFormat="1" ht="38.25" hidden="1" customHeight="1" x14ac:dyDescent="0.2">
      <c r="A3457" s="80" t="s">
        <v>33</v>
      </c>
      <c r="B3457" s="81">
        <v>795</v>
      </c>
      <c r="C3457" s="82" t="s">
        <v>145</v>
      </c>
      <c r="D3457" s="82" t="s">
        <v>155</v>
      </c>
      <c r="E3457" s="82" t="s">
        <v>493</v>
      </c>
      <c r="F3457" s="82" t="s">
        <v>34</v>
      </c>
      <c r="G3457" s="84">
        <f>G3458</f>
        <v>0</v>
      </c>
      <c r="H3457" s="84">
        <f t="shared" si="914"/>
        <v>0</v>
      </c>
      <c r="I3457" s="84">
        <f t="shared" si="914"/>
        <v>0</v>
      </c>
      <c r="J3457" s="159"/>
      <c r="K3457" s="187"/>
      <c r="L3457" s="187"/>
      <c r="M3457" s="179"/>
      <c r="N3457" s="179"/>
      <c r="O3457" s="179"/>
      <c r="P3457" s="179"/>
      <c r="Q3457" s="179"/>
      <c r="R3457" s="179"/>
    </row>
    <row r="3458" spans="1:18" s="3" customFormat="1" ht="38.25" hidden="1" customHeight="1" x14ac:dyDescent="0.2">
      <c r="A3458" s="80" t="s">
        <v>35</v>
      </c>
      <c r="B3458" s="81">
        <v>795</v>
      </c>
      <c r="C3458" s="82" t="s">
        <v>145</v>
      </c>
      <c r="D3458" s="82" t="s">
        <v>155</v>
      </c>
      <c r="E3458" s="82" t="s">
        <v>493</v>
      </c>
      <c r="F3458" s="82" t="s">
        <v>36</v>
      </c>
      <c r="G3458" s="84"/>
      <c r="H3458" s="84">
        <v>0</v>
      </c>
      <c r="I3458" s="84">
        <v>0</v>
      </c>
      <c r="J3458" s="159"/>
      <c r="K3458" s="187"/>
      <c r="L3458" s="187"/>
      <c r="M3458" s="179"/>
      <c r="N3458" s="179"/>
      <c r="O3458" s="179"/>
      <c r="P3458" s="179"/>
      <c r="Q3458" s="179"/>
      <c r="R3458" s="179"/>
    </row>
    <row r="3459" spans="1:18" s="3" customFormat="1" ht="38.25" hidden="1" customHeight="1" x14ac:dyDescent="0.2">
      <c r="A3459" s="80" t="s">
        <v>407</v>
      </c>
      <c r="B3459" s="81">
        <v>795</v>
      </c>
      <c r="C3459" s="82" t="s">
        <v>145</v>
      </c>
      <c r="D3459" s="82" t="s">
        <v>155</v>
      </c>
      <c r="E3459" s="82" t="s">
        <v>408</v>
      </c>
      <c r="F3459" s="82"/>
      <c r="G3459" s="84">
        <f>G3460</f>
        <v>0</v>
      </c>
      <c r="H3459" s="84">
        <f>H3460</f>
        <v>0</v>
      </c>
      <c r="I3459" s="84">
        <f>I3460</f>
        <v>0</v>
      </c>
      <c r="J3459" s="159"/>
      <c r="K3459" s="187"/>
      <c r="L3459" s="187"/>
      <c r="M3459" s="179"/>
      <c r="N3459" s="179"/>
      <c r="O3459" s="179"/>
      <c r="P3459" s="179"/>
      <c r="Q3459" s="179"/>
      <c r="R3459" s="179"/>
    </row>
    <row r="3460" spans="1:18" s="3" customFormat="1" ht="31.5" hidden="1" customHeight="1" x14ac:dyDescent="0.2">
      <c r="A3460" s="80" t="s">
        <v>33</v>
      </c>
      <c r="B3460" s="81">
        <v>795</v>
      </c>
      <c r="C3460" s="82" t="s">
        <v>145</v>
      </c>
      <c r="D3460" s="82" t="s">
        <v>155</v>
      </c>
      <c r="E3460" s="82" t="s">
        <v>408</v>
      </c>
      <c r="F3460" s="82" t="s">
        <v>34</v>
      </c>
      <c r="G3460" s="84">
        <f>G3461</f>
        <v>0</v>
      </c>
      <c r="H3460" s="84">
        <v>0</v>
      </c>
      <c r="I3460" s="84">
        <v>0</v>
      </c>
      <c r="J3460" s="159"/>
      <c r="K3460" s="187"/>
      <c r="L3460" s="187"/>
      <c r="M3460" s="179"/>
      <c r="N3460" s="179"/>
      <c r="O3460" s="179"/>
      <c r="P3460" s="179"/>
      <c r="Q3460" s="179"/>
      <c r="R3460" s="179"/>
    </row>
    <row r="3461" spans="1:18" s="3" customFormat="1" ht="33.75" hidden="1" customHeight="1" x14ac:dyDescent="0.2">
      <c r="A3461" s="80" t="s">
        <v>35</v>
      </c>
      <c r="B3461" s="81">
        <v>795</v>
      </c>
      <c r="C3461" s="82" t="s">
        <v>145</v>
      </c>
      <c r="D3461" s="82" t="s">
        <v>155</v>
      </c>
      <c r="E3461" s="82" t="s">
        <v>408</v>
      </c>
      <c r="F3461" s="82" t="s">
        <v>36</v>
      </c>
      <c r="G3461" s="84"/>
      <c r="H3461" s="84">
        <v>0</v>
      </c>
      <c r="I3461" s="84">
        <v>0</v>
      </c>
      <c r="J3461" s="159"/>
      <c r="K3461" s="187"/>
      <c r="L3461" s="187"/>
      <c r="M3461" s="179"/>
      <c r="N3461" s="179"/>
      <c r="O3461" s="179"/>
      <c r="P3461" s="179"/>
      <c r="Q3461" s="179"/>
      <c r="R3461" s="179"/>
    </row>
    <row r="3462" spans="1:18" s="3" customFormat="1" ht="38.25" hidden="1" customHeight="1" x14ac:dyDescent="0.2">
      <c r="A3462" s="80" t="s">
        <v>491</v>
      </c>
      <c r="B3462" s="81">
        <v>795</v>
      </c>
      <c r="C3462" s="82" t="s">
        <v>145</v>
      </c>
      <c r="D3462" s="82" t="s">
        <v>155</v>
      </c>
      <c r="E3462" s="82" t="s">
        <v>490</v>
      </c>
      <c r="F3462" s="82"/>
      <c r="G3462" s="84">
        <f>G3463</f>
        <v>0</v>
      </c>
      <c r="H3462" s="84">
        <f t="shared" ref="H3462:I3466" si="915">H3463</f>
        <v>0</v>
      </c>
      <c r="I3462" s="84">
        <f t="shared" si="915"/>
        <v>0</v>
      </c>
      <c r="J3462" s="159"/>
      <c r="K3462" s="187"/>
      <c r="L3462" s="187"/>
      <c r="M3462" s="179"/>
      <c r="N3462" s="179"/>
      <c r="O3462" s="179"/>
      <c r="P3462" s="179"/>
      <c r="Q3462" s="179"/>
      <c r="R3462" s="179"/>
    </row>
    <row r="3463" spans="1:18" s="3" customFormat="1" ht="38.25" hidden="1" customHeight="1" x14ac:dyDescent="0.2">
      <c r="A3463" s="80" t="s">
        <v>33</v>
      </c>
      <c r="B3463" s="81">
        <v>795</v>
      </c>
      <c r="C3463" s="82" t="s">
        <v>145</v>
      </c>
      <c r="D3463" s="82" t="s">
        <v>155</v>
      </c>
      <c r="E3463" s="82" t="s">
        <v>490</v>
      </c>
      <c r="F3463" s="82" t="s">
        <v>34</v>
      </c>
      <c r="G3463" s="84">
        <f>G3464</f>
        <v>0</v>
      </c>
      <c r="H3463" s="84">
        <f t="shared" si="915"/>
        <v>0</v>
      </c>
      <c r="I3463" s="84">
        <f t="shared" si="915"/>
        <v>0</v>
      </c>
      <c r="J3463" s="159"/>
      <c r="K3463" s="187"/>
      <c r="L3463" s="187"/>
      <c r="M3463" s="179"/>
      <c r="N3463" s="179"/>
      <c r="O3463" s="179"/>
      <c r="P3463" s="179"/>
      <c r="Q3463" s="179"/>
      <c r="R3463" s="179"/>
    </row>
    <row r="3464" spans="1:18" s="3" customFormat="1" ht="38.25" hidden="1" customHeight="1" x14ac:dyDescent="0.2">
      <c r="A3464" s="80" t="s">
        <v>35</v>
      </c>
      <c r="B3464" s="81">
        <v>795</v>
      </c>
      <c r="C3464" s="82" t="s">
        <v>145</v>
      </c>
      <c r="D3464" s="82" t="s">
        <v>155</v>
      </c>
      <c r="E3464" s="82" t="s">
        <v>490</v>
      </c>
      <c r="F3464" s="82" t="s">
        <v>36</v>
      </c>
      <c r="G3464" s="84"/>
      <c r="H3464" s="84">
        <v>0</v>
      </c>
      <c r="I3464" s="84">
        <v>0</v>
      </c>
      <c r="J3464" s="159"/>
      <c r="K3464" s="187"/>
      <c r="L3464" s="187"/>
      <c r="M3464" s="179"/>
      <c r="N3464" s="179"/>
      <c r="O3464" s="179"/>
      <c r="P3464" s="179"/>
      <c r="Q3464" s="179"/>
      <c r="R3464" s="179"/>
    </row>
    <row r="3465" spans="1:18" s="3" customFormat="1" ht="38.25" hidden="1" customHeight="1" x14ac:dyDescent="0.2">
      <c r="A3465" s="80" t="s">
        <v>489</v>
      </c>
      <c r="B3465" s="81">
        <v>795</v>
      </c>
      <c r="C3465" s="82" t="s">
        <v>145</v>
      </c>
      <c r="D3465" s="82" t="s">
        <v>155</v>
      </c>
      <c r="E3465" s="82" t="s">
        <v>488</v>
      </c>
      <c r="F3465" s="82"/>
      <c r="G3465" s="84">
        <f>G3466</f>
        <v>0</v>
      </c>
      <c r="H3465" s="84">
        <f t="shared" si="915"/>
        <v>0</v>
      </c>
      <c r="I3465" s="84">
        <f t="shared" si="915"/>
        <v>0</v>
      </c>
      <c r="J3465" s="159"/>
      <c r="K3465" s="187"/>
      <c r="L3465" s="187"/>
      <c r="M3465" s="179"/>
      <c r="N3465" s="179"/>
      <c r="O3465" s="179"/>
      <c r="P3465" s="179"/>
      <c r="Q3465" s="179"/>
      <c r="R3465" s="179"/>
    </row>
    <row r="3466" spans="1:18" s="3" customFormat="1" ht="38.25" hidden="1" customHeight="1" x14ac:dyDescent="0.2">
      <c r="A3466" s="80" t="s">
        <v>33</v>
      </c>
      <c r="B3466" s="81">
        <v>795</v>
      </c>
      <c r="C3466" s="82" t="s">
        <v>145</v>
      </c>
      <c r="D3466" s="82" t="s">
        <v>155</v>
      </c>
      <c r="E3466" s="82" t="s">
        <v>488</v>
      </c>
      <c r="F3466" s="82" t="s">
        <v>34</v>
      </c>
      <c r="G3466" s="84">
        <f>G3467</f>
        <v>0</v>
      </c>
      <c r="H3466" s="84">
        <f t="shared" si="915"/>
        <v>0</v>
      </c>
      <c r="I3466" s="84">
        <f t="shared" si="915"/>
        <v>0</v>
      </c>
      <c r="J3466" s="159"/>
      <c r="K3466" s="187"/>
      <c r="L3466" s="187"/>
      <c r="M3466" s="179"/>
      <c r="N3466" s="179"/>
      <c r="O3466" s="179"/>
      <c r="P3466" s="179"/>
      <c r="Q3466" s="179"/>
      <c r="R3466" s="179"/>
    </row>
    <row r="3467" spans="1:18" s="3" customFormat="1" ht="38.25" hidden="1" customHeight="1" x14ac:dyDescent="0.2">
      <c r="A3467" s="80" t="s">
        <v>35</v>
      </c>
      <c r="B3467" s="81">
        <v>795</v>
      </c>
      <c r="C3467" s="82" t="s">
        <v>145</v>
      </c>
      <c r="D3467" s="82" t="s">
        <v>155</v>
      </c>
      <c r="E3467" s="82" t="s">
        <v>488</v>
      </c>
      <c r="F3467" s="82" t="s">
        <v>36</v>
      </c>
      <c r="G3467" s="84"/>
      <c r="H3467" s="84">
        <v>0</v>
      </c>
      <c r="I3467" s="84">
        <v>0</v>
      </c>
      <c r="J3467" s="159"/>
      <c r="K3467" s="187"/>
      <c r="L3467" s="187"/>
      <c r="M3467" s="179"/>
      <c r="N3467" s="179"/>
      <c r="O3467" s="179"/>
      <c r="P3467" s="179"/>
      <c r="Q3467" s="179"/>
      <c r="R3467" s="179"/>
    </row>
    <row r="3468" spans="1:18" s="3" customFormat="1" ht="38.25" hidden="1" customHeight="1" x14ac:dyDescent="0.2">
      <c r="A3468" s="80" t="s">
        <v>487</v>
      </c>
      <c r="B3468" s="81">
        <v>795</v>
      </c>
      <c r="C3468" s="82" t="s">
        <v>145</v>
      </c>
      <c r="D3468" s="82" t="s">
        <v>155</v>
      </c>
      <c r="E3468" s="82" t="s">
        <v>486</v>
      </c>
      <c r="F3468" s="82"/>
      <c r="G3468" s="84">
        <f>G3469</f>
        <v>0</v>
      </c>
      <c r="H3468" s="84">
        <f t="shared" ref="H3468:I3468" si="916">H3469</f>
        <v>0</v>
      </c>
      <c r="I3468" s="84">
        <f t="shared" si="916"/>
        <v>0</v>
      </c>
      <c r="J3468" s="159"/>
      <c r="K3468" s="187"/>
      <c r="L3468" s="187"/>
      <c r="M3468" s="179"/>
      <c r="N3468" s="179"/>
      <c r="O3468" s="179"/>
      <c r="P3468" s="179"/>
      <c r="Q3468" s="179"/>
      <c r="R3468" s="179"/>
    </row>
    <row r="3469" spans="1:18" s="3" customFormat="1" ht="38.25" hidden="1" customHeight="1" x14ac:dyDescent="0.2">
      <c r="A3469" s="80" t="s">
        <v>140</v>
      </c>
      <c r="B3469" s="81">
        <v>795</v>
      </c>
      <c r="C3469" s="82" t="s">
        <v>145</v>
      </c>
      <c r="D3469" s="82" t="s">
        <v>155</v>
      </c>
      <c r="E3469" s="82" t="s">
        <v>486</v>
      </c>
      <c r="F3469" s="82" t="s">
        <v>141</v>
      </c>
      <c r="G3469" s="84">
        <f>G3470</f>
        <v>0</v>
      </c>
      <c r="H3469" s="84">
        <f t="shared" ref="H3469:I3472" si="917">H3470</f>
        <v>0</v>
      </c>
      <c r="I3469" s="84">
        <f t="shared" si="917"/>
        <v>0</v>
      </c>
      <c r="J3469" s="159"/>
      <c r="K3469" s="187"/>
      <c r="L3469" s="187"/>
      <c r="M3469" s="179"/>
      <c r="N3469" s="179"/>
      <c r="O3469" s="179"/>
      <c r="P3469" s="179"/>
      <c r="Q3469" s="179"/>
      <c r="R3469" s="179"/>
    </row>
    <row r="3470" spans="1:18" s="3" customFormat="1" ht="38.25" hidden="1" customHeight="1" x14ac:dyDescent="0.2">
      <c r="A3470" s="80" t="s">
        <v>152</v>
      </c>
      <c r="B3470" s="81">
        <v>795</v>
      </c>
      <c r="C3470" s="82" t="s">
        <v>145</v>
      </c>
      <c r="D3470" s="82" t="s">
        <v>155</v>
      </c>
      <c r="E3470" s="82" t="s">
        <v>486</v>
      </c>
      <c r="F3470" s="82" t="s">
        <v>153</v>
      </c>
      <c r="G3470" s="84"/>
      <c r="H3470" s="84">
        <v>0</v>
      </c>
      <c r="I3470" s="84">
        <v>0</v>
      </c>
      <c r="J3470" s="159"/>
      <c r="K3470" s="187"/>
      <c r="L3470" s="187"/>
      <c r="M3470" s="179"/>
      <c r="N3470" s="179"/>
      <c r="O3470" s="179"/>
      <c r="P3470" s="179"/>
      <c r="Q3470" s="179"/>
      <c r="R3470" s="179"/>
    </row>
    <row r="3471" spans="1:18" s="3" customFormat="1" ht="38.25" hidden="1" customHeight="1" x14ac:dyDescent="0.2">
      <c r="A3471" s="80" t="s">
        <v>485</v>
      </c>
      <c r="B3471" s="81">
        <v>795</v>
      </c>
      <c r="C3471" s="82" t="s">
        <v>145</v>
      </c>
      <c r="D3471" s="82" t="s">
        <v>155</v>
      </c>
      <c r="E3471" s="82" t="s">
        <v>484</v>
      </c>
      <c r="F3471" s="82"/>
      <c r="G3471" s="84">
        <f>G3472</f>
        <v>0</v>
      </c>
      <c r="H3471" s="84">
        <f t="shared" ref="H3471:I3471" si="918">H3472</f>
        <v>0</v>
      </c>
      <c r="I3471" s="84">
        <f t="shared" si="918"/>
        <v>0</v>
      </c>
      <c r="J3471" s="159"/>
      <c r="K3471" s="187"/>
      <c r="L3471" s="187"/>
      <c r="M3471" s="179"/>
      <c r="N3471" s="179"/>
      <c r="O3471" s="179"/>
      <c r="P3471" s="179"/>
      <c r="Q3471" s="179"/>
      <c r="R3471" s="179"/>
    </row>
    <row r="3472" spans="1:18" s="3" customFormat="1" ht="38.25" hidden="1" customHeight="1" x14ac:dyDescent="0.2">
      <c r="A3472" s="80" t="s">
        <v>140</v>
      </c>
      <c r="B3472" s="81">
        <v>795</v>
      </c>
      <c r="C3472" s="82" t="s">
        <v>145</v>
      </c>
      <c r="D3472" s="82" t="s">
        <v>155</v>
      </c>
      <c r="E3472" s="82" t="s">
        <v>484</v>
      </c>
      <c r="F3472" s="82" t="s">
        <v>141</v>
      </c>
      <c r="G3472" s="84">
        <f>G3473</f>
        <v>0</v>
      </c>
      <c r="H3472" s="84">
        <f t="shared" si="917"/>
        <v>0</v>
      </c>
      <c r="I3472" s="84">
        <f t="shared" si="917"/>
        <v>0</v>
      </c>
      <c r="J3472" s="159"/>
      <c r="K3472" s="187"/>
      <c r="L3472" s="187"/>
      <c r="M3472" s="179"/>
      <c r="N3472" s="179"/>
      <c r="O3472" s="179"/>
      <c r="P3472" s="179"/>
      <c r="Q3472" s="179"/>
      <c r="R3472" s="179"/>
    </row>
    <row r="3473" spans="1:18" s="3" customFormat="1" ht="38.25" hidden="1" customHeight="1" x14ac:dyDescent="0.2">
      <c r="A3473" s="80" t="s">
        <v>152</v>
      </c>
      <c r="B3473" s="81">
        <v>795</v>
      </c>
      <c r="C3473" s="82" t="s">
        <v>145</v>
      </c>
      <c r="D3473" s="82" t="s">
        <v>155</v>
      </c>
      <c r="E3473" s="82" t="s">
        <v>484</v>
      </c>
      <c r="F3473" s="82" t="s">
        <v>153</v>
      </c>
      <c r="G3473" s="84"/>
      <c r="H3473" s="84">
        <v>0</v>
      </c>
      <c r="I3473" s="84">
        <v>0</v>
      </c>
      <c r="J3473" s="159"/>
      <c r="K3473" s="187"/>
      <c r="L3473" s="187"/>
      <c r="M3473" s="179"/>
      <c r="N3473" s="179"/>
      <c r="O3473" s="179"/>
      <c r="P3473" s="179"/>
      <c r="Q3473" s="179"/>
      <c r="R3473" s="179"/>
    </row>
    <row r="3474" spans="1:18" s="3" customFormat="1" ht="38.25" hidden="1" customHeight="1" x14ac:dyDescent="0.2">
      <c r="A3474" s="80" t="s">
        <v>618</v>
      </c>
      <c r="B3474" s="81">
        <v>795</v>
      </c>
      <c r="C3474" s="82" t="s">
        <v>145</v>
      </c>
      <c r="D3474" s="82" t="s">
        <v>155</v>
      </c>
      <c r="E3474" s="82" t="s">
        <v>617</v>
      </c>
      <c r="F3474" s="82"/>
      <c r="G3474" s="84">
        <f>G3475</f>
        <v>0</v>
      </c>
      <c r="H3474" s="84">
        <f t="shared" ref="H3474:I3478" si="919">H3475</f>
        <v>0</v>
      </c>
      <c r="I3474" s="84">
        <f t="shared" si="919"/>
        <v>0</v>
      </c>
      <c r="J3474" s="159"/>
      <c r="K3474" s="187"/>
      <c r="L3474" s="187"/>
      <c r="M3474" s="179"/>
      <c r="N3474" s="179"/>
      <c r="O3474" s="179"/>
      <c r="P3474" s="179"/>
      <c r="Q3474" s="179"/>
      <c r="R3474" s="179"/>
    </row>
    <row r="3475" spans="1:18" s="3" customFormat="1" ht="38.25" hidden="1" customHeight="1" x14ac:dyDescent="0.2">
      <c r="A3475" s="80" t="s">
        <v>33</v>
      </c>
      <c r="B3475" s="81">
        <v>795</v>
      </c>
      <c r="C3475" s="82" t="s">
        <v>145</v>
      </c>
      <c r="D3475" s="82" t="s">
        <v>155</v>
      </c>
      <c r="E3475" s="82" t="s">
        <v>617</v>
      </c>
      <c r="F3475" s="82" t="s">
        <v>34</v>
      </c>
      <c r="G3475" s="84">
        <f>G3476</f>
        <v>0</v>
      </c>
      <c r="H3475" s="84">
        <f t="shared" si="919"/>
        <v>0</v>
      </c>
      <c r="I3475" s="84">
        <f t="shared" si="919"/>
        <v>0</v>
      </c>
      <c r="J3475" s="159"/>
      <c r="K3475" s="187"/>
      <c r="L3475" s="187"/>
      <c r="M3475" s="179"/>
      <c r="N3475" s="179"/>
      <c r="O3475" s="179"/>
      <c r="P3475" s="179"/>
      <c r="Q3475" s="179"/>
      <c r="R3475" s="179"/>
    </row>
    <row r="3476" spans="1:18" s="3" customFormat="1" ht="38.25" hidden="1" customHeight="1" x14ac:dyDescent="0.2">
      <c r="A3476" s="80" t="s">
        <v>35</v>
      </c>
      <c r="B3476" s="81">
        <v>795</v>
      </c>
      <c r="C3476" s="82" t="s">
        <v>145</v>
      </c>
      <c r="D3476" s="82" t="s">
        <v>155</v>
      </c>
      <c r="E3476" s="82" t="s">
        <v>617</v>
      </c>
      <c r="F3476" s="82" t="s">
        <v>36</v>
      </c>
      <c r="G3476" s="84"/>
      <c r="H3476" s="84"/>
      <c r="I3476" s="84"/>
      <c r="J3476" s="159"/>
      <c r="K3476" s="187"/>
      <c r="L3476" s="187"/>
      <c r="M3476" s="179"/>
      <c r="N3476" s="179"/>
      <c r="O3476" s="179"/>
      <c r="P3476" s="179"/>
      <c r="Q3476" s="179"/>
      <c r="R3476" s="179"/>
    </row>
    <row r="3477" spans="1:18" s="3" customFormat="1" ht="63" hidden="1" customHeight="1" x14ac:dyDescent="0.2">
      <c r="A3477" s="80" t="s">
        <v>687</v>
      </c>
      <c r="B3477" s="81">
        <v>795</v>
      </c>
      <c r="C3477" s="82" t="s">
        <v>145</v>
      </c>
      <c r="D3477" s="82" t="s">
        <v>155</v>
      </c>
      <c r="E3477" s="82" t="s">
        <v>686</v>
      </c>
      <c r="F3477" s="82"/>
      <c r="G3477" s="84">
        <f>G3478</f>
        <v>0</v>
      </c>
      <c r="H3477" s="84">
        <f t="shared" si="919"/>
        <v>0</v>
      </c>
      <c r="I3477" s="84">
        <f t="shared" si="919"/>
        <v>0</v>
      </c>
      <c r="J3477" s="159"/>
      <c r="K3477" s="187"/>
      <c r="L3477" s="187"/>
      <c r="M3477" s="179"/>
      <c r="N3477" s="179"/>
      <c r="O3477" s="179"/>
      <c r="P3477" s="179"/>
      <c r="Q3477" s="179"/>
      <c r="R3477" s="179"/>
    </row>
    <row r="3478" spans="1:18" s="3" customFormat="1" ht="38.25" hidden="1" customHeight="1" x14ac:dyDescent="0.2">
      <c r="A3478" s="80" t="s">
        <v>33</v>
      </c>
      <c r="B3478" s="81">
        <v>795</v>
      </c>
      <c r="C3478" s="82" t="s">
        <v>145</v>
      </c>
      <c r="D3478" s="82" t="s">
        <v>155</v>
      </c>
      <c r="E3478" s="82" t="s">
        <v>686</v>
      </c>
      <c r="F3478" s="82" t="s">
        <v>34</v>
      </c>
      <c r="G3478" s="84">
        <f>G3479</f>
        <v>0</v>
      </c>
      <c r="H3478" s="84">
        <f t="shared" si="919"/>
        <v>0</v>
      </c>
      <c r="I3478" s="84">
        <f t="shared" si="919"/>
        <v>0</v>
      </c>
      <c r="J3478" s="159"/>
      <c r="K3478" s="187"/>
      <c r="L3478" s="187"/>
      <c r="M3478" s="179"/>
      <c r="N3478" s="179"/>
      <c r="O3478" s="179"/>
      <c r="P3478" s="179"/>
      <c r="Q3478" s="179"/>
      <c r="R3478" s="179"/>
    </row>
    <row r="3479" spans="1:18" s="3" customFormat="1" ht="38.25" hidden="1" customHeight="1" x14ac:dyDescent="0.2">
      <c r="A3479" s="80" t="s">
        <v>35</v>
      </c>
      <c r="B3479" s="81">
        <v>795</v>
      </c>
      <c r="C3479" s="82" t="s">
        <v>145</v>
      </c>
      <c r="D3479" s="82" t="s">
        <v>155</v>
      </c>
      <c r="E3479" s="82" t="s">
        <v>686</v>
      </c>
      <c r="F3479" s="82" t="s">
        <v>36</v>
      </c>
      <c r="G3479" s="84"/>
      <c r="H3479" s="84"/>
      <c r="I3479" s="84"/>
      <c r="J3479" s="159"/>
      <c r="K3479" s="187"/>
      <c r="L3479" s="187"/>
      <c r="M3479" s="179"/>
      <c r="N3479" s="179"/>
      <c r="O3479" s="179"/>
      <c r="P3479" s="179"/>
      <c r="Q3479" s="179"/>
      <c r="R3479" s="179"/>
    </row>
    <row r="3480" spans="1:18" s="113" customFormat="1" ht="20.25" hidden="1" customHeight="1" x14ac:dyDescent="0.2">
      <c r="A3480" s="250" t="s">
        <v>70</v>
      </c>
      <c r="B3480" s="241"/>
      <c r="C3480" s="140"/>
      <c r="D3480" s="140"/>
      <c r="E3480" s="140"/>
      <c r="F3480" s="140"/>
      <c r="G3480" s="141">
        <f>G3177+G3272+G3430+G3171</f>
        <v>0</v>
      </c>
      <c r="H3480" s="141">
        <f t="shared" ref="H3480:I3480" si="920">H3177+H3272+H3430+H3171</f>
        <v>0</v>
      </c>
      <c r="I3480" s="141">
        <f t="shared" si="920"/>
        <v>0</v>
      </c>
      <c r="J3480" s="176"/>
      <c r="K3480" s="187"/>
      <c r="L3480" s="187"/>
      <c r="M3480" s="187"/>
      <c r="N3480" s="187"/>
      <c r="O3480" s="187"/>
      <c r="P3480" s="187"/>
      <c r="Q3480" s="187"/>
      <c r="R3480" s="187"/>
    </row>
    <row r="3481" spans="1:18" s="87" customFormat="1" ht="38.25" hidden="1" x14ac:dyDescent="0.2">
      <c r="A3481" s="245" t="s">
        <v>868</v>
      </c>
      <c r="B3481" s="234">
        <v>795</v>
      </c>
      <c r="C3481" s="252"/>
      <c r="D3481" s="252"/>
      <c r="E3481" s="252"/>
      <c r="F3481" s="252"/>
      <c r="G3481" s="246"/>
      <c r="H3481" s="246"/>
      <c r="I3481" s="246"/>
      <c r="J3481" s="177"/>
      <c r="K3481" s="189"/>
      <c r="L3481" s="166"/>
      <c r="M3481" s="166"/>
      <c r="N3481" s="166"/>
      <c r="O3481" s="166"/>
      <c r="P3481" s="166"/>
      <c r="Q3481" s="166"/>
      <c r="R3481" s="166"/>
    </row>
    <row r="3482" spans="1:18" s="113" customFormat="1" ht="16.5" hidden="1" x14ac:dyDescent="0.2">
      <c r="A3482" s="233" t="s">
        <v>15</v>
      </c>
      <c r="B3482" s="264">
        <v>795</v>
      </c>
      <c r="C3482" s="265" t="s">
        <v>16</v>
      </c>
      <c r="D3482" s="266"/>
      <c r="E3482" s="266"/>
      <c r="F3482" s="266"/>
      <c r="G3482" s="269">
        <f>G3483</f>
        <v>0</v>
      </c>
      <c r="H3482" s="267"/>
      <c r="I3482" s="267"/>
      <c r="J3482" s="268"/>
      <c r="K3482" s="188"/>
      <c r="L3482" s="187"/>
      <c r="M3482" s="187"/>
      <c r="N3482" s="187"/>
      <c r="O3482" s="187"/>
      <c r="P3482" s="187"/>
      <c r="Q3482" s="187"/>
      <c r="R3482" s="187"/>
    </row>
    <row r="3483" spans="1:18" s="134" customFormat="1" ht="16.5" hidden="1" x14ac:dyDescent="0.2">
      <c r="A3483" s="261" t="s">
        <v>19</v>
      </c>
      <c r="B3483" s="260">
        <v>795</v>
      </c>
      <c r="C3483" s="259" t="s">
        <v>16</v>
      </c>
      <c r="D3483" s="259" t="s">
        <v>20</v>
      </c>
      <c r="E3483" s="258"/>
      <c r="F3483" s="258"/>
      <c r="G3483" s="270">
        <f>G3484</f>
        <v>0</v>
      </c>
      <c r="H3483" s="262"/>
      <c r="I3483" s="262"/>
      <c r="J3483" s="263"/>
      <c r="K3483" s="192"/>
      <c r="L3483" s="200"/>
      <c r="M3483" s="200"/>
      <c r="N3483" s="200"/>
      <c r="O3483" s="200"/>
      <c r="P3483" s="200"/>
      <c r="Q3483" s="200"/>
      <c r="R3483" s="200"/>
    </row>
    <row r="3484" spans="1:18" s="134" customFormat="1" ht="25.5" hidden="1" x14ac:dyDescent="0.2">
      <c r="A3484" s="261" t="s">
        <v>146</v>
      </c>
      <c r="B3484" s="260">
        <v>795</v>
      </c>
      <c r="C3484" s="259" t="s">
        <v>16</v>
      </c>
      <c r="D3484" s="259" t="s">
        <v>20</v>
      </c>
      <c r="E3484" s="260" t="s">
        <v>192</v>
      </c>
      <c r="F3484" s="258"/>
      <c r="G3484" s="270">
        <f>G3485</f>
        <v>0</v>
      </c>
      <c r="H3484" s="262"/>
      <c r="I3484" s="262"/>
      <c r="J3484" s="263"/>
      <c r="K3484" s="192"/>
      <c r="L3484" s="200"/>
      <c r="M3484" s="200"/>
      <c r="N3484" s="200"/>
      <c r="O3484" s="200"/>
      <c r="P3484" s="200"/>
      <c r="Q3484" s="200"/>
      <c r="R3484" s="200"/>
    </row>
    <row r="3485" spans="1:18" s="134" customFormat="1" ht="25.5" hidden="1" x14ac:dyDescent="0.2">
      <c r="A3485" s="80" t="s">
        <v>362</v>
      </c>
      <c r="B3485" s="260">
        <v>795</v>
      </c>
      <c r="C3485" s="259" t="s">
        <v>16</v>
      </c>
      <c r="D3485" s="259" t="s">
        <v>20</v>
      </c>
      <c r="E3485" s="260" t="s">
        <v>361</v>
      </c>
      <c r="F3485" s="258"/>
      <c r="G3485" s="270">
        <f>G3486</f>
        <v>0</v>
      </c>
      <c r="H3485" s="262"/>
      <c r="I3485" s="262"/>
      <c r="J3485" s="263"/>
      <c r="K3485" s="192"/>
      <c r="L3485" s="200"/>
      <c r="M3485" s="200"/>
      <c r="N3485" s="200"/>
      <c r="O3485" s="200"/>
      <c r="P3485" s="200"/>
      <c r="Q3485" s="200"/>
      <c r="R3485" s="200"/>
    </row>
    <row r="3486" spans="1:18" s="134" customFormat="1" hidden="1" x14ac:dyDescent="0.2">
      <c r="A3486" s="80" t="s">
        <v>60</v>
      </c>
      <c r="B3486" s="260">
        <v>795</v>
      </c>
      <c r="C3486" s="259" t="s">
        <v>16</v>
      </c>
      <c r="D3486" s="259" t="s">
        <v>20</v>
      </c>
      <c r="E3486" s="260" t="s">
        <v>361</v>
      </c>
      <c r="F3486" s="260">
        <v>800</v>
      </c>
      <c r="G3486" s="270">
        <f>G3487</f>
        <v>0</v>
      </c>
      <c r="H3486" s="262"/>
      <c r="I3486" s="262"/>
      <c r="J3486" s="263"/>
      <c r="K3486" s="192"/>
      <c r="L3486" s="200"/>
      <c r="M3486" s="200"/>
      <c r="N3486" s="200"/>
      <c r="O3486" s="200"/>
      <c r="P3486" s="200"/>
      <c r="Q3486" s="200"/>
      <c r="R3486" s="200"/>
    </row>
    <row r="3487" spans="1:18" s="134" customFormat="1" hidden="1" x14ac:dyDescent="0.2">
      <c r="A3487" s="80" t="s">
        <v>302</v>
      </c>
      <c r="B3487" s="260">
        <v>795</v>
      </c>
      <c r="C3487" s="259" t="s">
        <v>16</v>
      </c>
      <c r="D3487" s="259" t="s">
        <v>20</v>
      </c>
      <c r="E3487" s="260" t="s">
        <v>361</v>
      </c>
      <c r="F3487" s="260">
        <v>830</v>
      </c>
      <c r="G3487" s="270"/>
      <c r="H3487" s="262"/>
      <c r="I3487" s="262"/>
      <c r="J3487" s="263"/>
      <c r="K3487" s="192"/>
      <c r="L3487" s="200"/>
      <c r="M3487" s="200"/>
      <c r="N3487" s="200"/>
      <c r="O3487" s="200"/>
      <c r="P3487" s="200"/>
      <c r="Q3487" s="200"/>
      <c r="R3487" s="200"/>
    </row>
    <row r="3488" spans="1:18" hidden="1" x14ac:dyDescent="0.2">
      <c r="A3488" s="236" t="s">
        <v>82</v>
      </c>
      <c r="B3488" s="237">
        <v>795</v>
      </c>
      <c r="C3488" s="238" t="s">
        <v>51</v>
      </c>
      <c r="D3488" s="238"/>
      <c r="E3488" s="238"/>
      <c r="F3488" s="238"/>
      <c r="G3488" s="235">
        <f>G3516+G3489</f>
        <v>0</v>
      </c>
      <c r="H3488" s="235">
        <f t="shared" ref="H3488:I3488" si="921">H3516</f>
        <v>0</v>
      </c>
      <c r="I3488" s="235">
        <f t="shared" si="921"/>
        <v>0</v>
      </c>
      <c r="J3488" s="171"/>
      <c r="K3488" s="171"/>
      <c r="L3488" s="171"/>
      <c r="M3488" s="171"/>
      <c r="N3488" s="171"/>
      <c r="O3488" s="171"/>
      <c r="P3488" s="189"/>
      <c r="Q3488" s="189"/>
    </row>
    <row r="3489" spans="1:18" ht="19.5" hidden="1" customHeight="1" x14ac:dyDescent="0.2">
      <c r="A3489" s="80" t="s">
        <v>154</v>
      </c>
      <c r="B3489" s="133">
        <v>795</v>
      </c>
      <c r="C3489" s="82" t="s">
        <v>51</v>
      </c>
      <c r="D3489" s="82" t="s">
        <v>109</v>
      </c>
      <c r="E3489" s="82"/>
      <c r="F3489" s="82"/>
      <c r="G3489" s="84">
        <f>G3490</f>
        <v>0</v>
      </c>
      <c r="H3489" s="84">
        <f t="shared" ref="H3489:I3489" si="922">H3490</f>
        <v>0</v>
      </c>
      <c r="I3489" s="84">
        <f t="shared" si="922"/>
        <v>0</v>
      </c>
      <c r="J3489" s="159"/>
      <c r="K3489" s="69"/>
      <c r="L3489" s="69"/>
      <c r="M3489" s="69"/>
      <c r="N3489" s="69"/>
      <c r="O3489" s="69"/>
      <c r="P3489" s="69"/>
      <c r="Q3489" s="69"/>
      <c r="R3489" s="69"/>
    </row>
    <row r="3490" spans="1:18" s="18" customFormat="1" ht="27" hidden="1" customHeight="1" x14ac:dyDescent="0.2">
      <c r="A3490" s="80" t="s">
        <v>424</v>
      </c>
      <c r="B3490" s="133">
        <v>795</v>
      </c>
      <c r="C3490" s="82" t="s">
        <v>51</v>
      </c>
      <c r="D3490" s="82" t="s">
        <v>109</v>
      </c>
      <c r="E3490" s="82" t="s">
        <v>217</v>
      </c>
      <c r="F3490" s="82"/>
      <c r="G3490" s="84">
        <f>G3491+G3497+G3503</f>
        <v>0</v>
      </c>
      <c r="H3490" s="84">
        <f>H3497+H3510</f>
        <v>0</v>
      </c>
      <c r="I3490" s="84">
        <f>I3497+I3510</f>
        <v>0</v>
      </c>
      <c r="J3490" s="159"/>
      <c r="K3490" s="158"/>
      <c r="L3490" s="158"/>
      <c r="M3490" s="158"/>
      <c r="N3490" s="158"/>
      <c r="O3490" s="158"/>
      <c r="P3490" s="165"/>
      <c r="Q3490" s="219"/>
      <c r="R3490" s="165"/>
    </row>
    <row r="3491" spans="1:18" s="18" customFormat="1" ht="86.25" hidden="1" customHeight="1" x14ac:dyDescent="0.2">
      <c r="A3491" s="80" t="s">
        <v>870</v>
      </c>
      <c r="B3491" s="133">
        <v>795</v>
      </c>
      <c r="C3491" s="82" t="s">
        <v>51</v>
      </c>
      <c r="D3491" s="82" t="s">
        <v>109</v>
      </c>
      <c r="E3491" s="82" t="s">
        <v>869</v>
      </c>
      <c r="F3491" s="82"/>
      <c r="G3491" s="84">
        <f>G3492</f>
        <v>0</v>
      </c>
      <c r="H3491" s="84">
        <f>H3492+H3497</f>
        <v>0</v>
      </c>
      <c r="I3491" s="84">
        <f>I3492+I3497</f>
        <v>0</v>
      </c>
      <c r="J3491" s="159"/>
      <c r="K3491" s="165"/>
      <c r="L3491" s="165"/>
      <c r="M3491" s="165"/>
      <c r="N3491" s="165"/>
      <c r="O3491" s="165"/>
      <c r="P3491" s="165"/>
      <c r="Q3491" s="165"/>
      <c r="R3491" s="165"/>
    </row>
    <row r="3492" spans="1:18" s="18" customFormat="1" ht="76.5" hidden="1" customHeight="1" x14ac:dyDescent="0.2">
      <c r="A3492" s="80" t="s">
        <v>870</v>
      </c>
      <c r="B3492" s="133">
        <v>795</v>
      </c>
      <c r="C3492" s="82" t="s">
        <v>51</v>
      </c>
      <c r="D3492" s="82" t="s">
        <v>109</v>
      </c>
      <c r="E3492" s="82" t="s">
        <v>873</v>
      </c>
      <c r="F3492" s="82"/>
      <c r="G3492" s="84">
        <f>G3495+G3493</f>
        <v>0</v>
      </c>
      <c r="H3492" s="84">
        <f>H3495</f>
        <v>0</v>
      </c>
      <c r="I3492" s="84">
        <f>I3495</f>
        <v>0</v>
      </c>
      <c r="J3492" s="159"/>
      <c r="K3492" s="165"/>
      <c r="L3492" s="165"/>
      <c r="M3492" s="165"/>
      <c r="N3492" s="165"/>
      <c r="O3492" s="165"/>
      <c r="P3492" s="165"/>
      <c r="Q3492" s="165"/>
      <c r="R3492" s="165"/>
    </row>
    <row r="3493" spans="1:18" s="18" customFormat="1" ht="15" hidden="1" customHeight="1" x14ac:dyDescent="0.2">
      <c r="A3493" s="80" t="s">
        <v>297</v>
      </c>
      <c r="B3493" s="133">
        <v>795</v>
      </c>
      <c r="C3493" s="82" t="s">
        <v>51</v>
      </c>
      <c r="D3493" s="82" t="s">
        <v>109</v>
      </c>
      <c r="E3493" s="82" t="s">
        <v>873</v>
      </c>
      <c r="F3493" s="82" t="s">
        <v>34</v>
      </c>
      <c r="G3493" s="84">
        <f>G3494</f>
        <v>0</v>
      </c>
      <c r="H3493" s="84">
        <f>H3494</f>
        <v>0</v>
      </c>
      <c r="I3493" s="84">
        <f>I3494</f>
        <v>0</v>
      </c>
      <c r="J3493" s="159"/>
      <c r="K3493" s="165"/>
      <c r="L3493" s="165"/>
      <c r="M3493" s="165"/>
      <c r="N3493" s="165"/>
      <c r="O3493" s="165"/>
      <c r="P3493" s="165"/>
      <c r="Q3493" s="165"/>
      <c r="R3493" s="165"/>
    </row>
    <row r="3494" spans="1:18" s="18" customFormat="1" ht="32.25" hidden="1" customHeight="1" x14ac:dyDescent="0.2">
      <c r="A3494" s="80" t="s">
        <v>35</v>
      </c>
      <c r="B3494" s="133">
        <v>795</v>
      </c>
      <c r="C3494" s="82" t="s">
        <v>51</v>
      </c>
      <c r="D3494" s="82" t="s">
        <v>109</v>
      </c>
      <c r="E3494" s="82" t="s">
        <v>873</v>
      </c>
      <c r="F3494" s="82" t="s">
        <v>36</v>
      </c>
      <c r="G3494" s="84"/>
      <c r="H3494" s="84"/>
      <c r="I3494" s="84"/>
      <c r="J3494" s="159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15" hidden="1" customHeight="1" x14ac:dyDescent="0.2">
      <c r="A3495" s="80" t="s">
        <v>140</v>
      </c>
      <c r="B3495" s="133">
        <v>795</v>
      </c>
      <c r="C3495" s="82" t="s">
        <v>51</v>
      </c>
      <c r="D3495" s="82" t="s">
        <v>109</v>
      </c>
      <c r="E3495" s="82" t="s">
        <v>873</v>
      </c>
      <c r="F3495" s="82" t="s">
        <v>141</v>
      </c>
      <c r="G3495" s="84">
        <f t="shared" ref="G3495:I3495" si="923">G3496</f>
        <v>0</v>
      </c>
      <c r="H3495" s="84">
        <f t="shared" si="923"/>
        <v>0</v>
      </c>
      <c r="I3495" s="84">
        <f t="shared" si="923"/>
        <v>0</v>
      </c>
      <c r="J3495" s="159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32.25" hidden="1" customHeight="1" x14ac:dyDescent="0.2">
      <c r="A3496" s="80" t="s">
        <v>160</v>
      </c>
      <c r="B3496" s="133">
        <v>795</v>
      </c>
      <c r="C3496" s="82" t="s">
        <v>51</v>
      </c>
      <c r="D3496" s="82" t="s">
        <v>109</v>
      </c>
      <c r="E3496" s="82" t="s">
        <v>873</v>
      </c>
      <c r="F3496" s="82" t="s">
        <v>161</v>
      </c>
      <c r="G3496" s="84"/>
      <c r="H3496" s="84"/>
      <c r="I3496" s="84"/>
      <c r="J3496" s="159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86.25" hidden="1" customHeight="1" x14ac:dyDescent="0.2">
      <c r="A3497" s="80" t="s">
        <v>871</v>
      </c>
      <c r="B3497" s="133">
        <v>795</v>
      </c>
      <c r="C3497" s="82" t="s">
        <v>51</v>
      </c>
      <c r="D3497" s="82" t="s">
        <v>109</v>
      </c>
      <c r="E3497" s="82" t="s">
        <v>8</v>
      </c>
      <c r="F3497" s="82"/>
      <c r="G3497" s="84">
        <f>G3498</f>
        <v>0</v>
      </c>
      <c r="H3497" s="84">
        <f>H3498+H3507</f>
        <v>0</v>
      </c>
      <c r="I3497" s="84">
        <f>I3498+I3507</f>
        <v>0</v>
      </c>
      <c r="J3497" s="159"/>
      <c r="K3497" s="165"/>
      <c r="L3497" s="165"/>
      <c r="M3497" s="165"/>
      <c r="N3497" s="165"/>
      <c r="O3497" s="165"/>
      <c r="P3497" s="165"/>
      <c r="Q3497" s="165"/>
      <c r="R3497" s="165"/>
    </row>
    <row r="3498" spans="1:18" s="18" customFormat="1" ht="76.5" hidden="1" customHeight="1" x14ac:dyDescent="0.2">
      <c r="A3498" s="80" t="s">
        <v>871</v>
      </c>
      <c r="B3498" s="133">
        <v>795</v>
      </c>
      <c r="C3498" s="82" t="s">
        <v>51</v>
      </c>
      <c r="D3498" s="82" t="s">
        <v>109</v>
      </c>
      <c r="E3498" s="82" t="s">
        <v>872</v>
      </c>
      <c r="F3498" s="82"/>
      <c r="G3498" s="84">
        <f>G3501+G3500</f>
        <v>0</v>
      </c>
      <c r="H3498" s="84">
        <f>H3501</f>
        <v>0</v>
      </c>
      <c r="I3498" s="84">
        <f>I3501</f>
        <v>0</v>
      </c>
      <c r="J3498" s="159"/>
      <c r="K3498" s="165"/>
      <c r="L3498" s="165"/>
      <c r="M3498" s="165"/>
      <c r="N3498" s="165"/>
      <c r="O3498" s="165"/>
      <c r="P3498" s="165"/>
      <c r="Q3498" s="165"/>
      <c r="R3498" s="165"/>
    </row>
    <row r="3499" spans="1:18" s="18" customFormat="1" ht="15" hidden="1" customHeight="1" x14ac:dyDescent="0.2">
      <c r="A3499" s="80" t="s">
        <v>297</v>
      </c>
      <c r="B3499" s="133">
        <v>795</v>
      </c>
      <c r="C3499" s="82" t="s">
        <v>51</v>
      </c>
      <c r="D3499" s="82" t="s">
        <v>109</v>
      </c>
      <c r="E3499" s="82" t="s">
        <v>872</v>
      </c>
      <c r="F3499" s="82" t="s">
        <v>34</v>
      </c>
      <c r="G3499" s="84">
        <f>G3500</f>
        <v>0</v>
      </c>
      <c r="H3499" s="84">
        <f>H3500</f>
        <v>0</v>
      </c>
      <c r="I3499" s="84">
        <f>I3500</f>
        <v>0</v>
      </c>
      <c r="J3499" s="159"/>
      <c r="K3499" s="165"/>
      <c r="L3499" s="165"/>
      <c r="M3499" s="165"/>
      <c r="N3499" s="165"/>
      <c r="O3499" s="165"/>
      <c r="P3499" s="165"/>
      <c r="Q3499" s="165"/>
      <c r="R3499" s="165"/>
    </row>
    <row r="3500" spans="1:18" s="18" customFormat="1" ht="32.25" hidden="1" customHeight="1" x14ac:dyDescent="0.2">
      <c r="A3500" s="80" t="s">
        <v>35</v>
      </c>
      <c r="B3500" s="133">
        <v>795</v>
      </c>
      <c r="C3500" s="82" t="s">
        <v>51</v>
      </c>
      <c r="D3500" s="82" t="s">
        <v>109</v>
      </c>
      <c r="E3500" s="82" t="s">
        <v>872</v>
      </c>
      <c r="F3500" s="82" t="s">
        <v>36</v>
      </c>
      <c r="G3500" s="84"/>
      <c r="H3500" s="84"/>
      <c r="I3500" s="84"/>
      <c r="J3500" s="159"/>
      <c r="K3500" s="165"/>
      <c r="L3500" s="165"/>
      <c r="M3500" s="165"/>
      <c r="N3500" s="165"/>
      <c r="O3500" s="165"/>
      <c r="P3500" s="165"/>
      <c r="Q3500" s="165"/>
      <c r="R3500" s="165"/>
    </row>
    <row r="3501" spans="1:18" s="18" customFormat="1" ht="15" hidden="1" customHeight="1" x14ac:dyDescent="0.2">
      <c r="A3501" s="80" t="s">
        <v>140</v>
      </c>
      <c r="B3501" s="133">
        <v>795</v>
      </c>
      <c r="C3501" s="82" t="s">
        <v>51</v>
      </c>
      <c r="D3501" s="82" t="s">
        <v>109</v>
      </c>
      <c r="E3501" s="82" t="s">
        <v>872</v>
      </c>
      <c r="F3501" s="82" t="s">
        <v>141</v>
      </c>
      <c r="G3501" s="84">
        <f t="shared" ref="G3501:I3501" si="924">G3502</f>
        <v>0</v>
      </c>
      <c r="H3501" s="84">
        <f t="shared" si="924"/>
        <v>0</v>
      </c>
      <c r="I3501" s="84">
        <f t="shared" si="924"/>
        <v>0</v>
      </c>
      <c r="J3501" s="159"/>
      <c r="K3501" s="165"/>
      <c r="L3501" s="165"/>
      <c r="M3501" s="165"/>
      <c r="N3501" s="165"/>
      <c r="O3501" s="165"/>
      <c r="P3501" s="165"/>
      <c r="Q3501" s="165"/>
      <c r="R3501" s="165"/>
    </row>
    <row r="3502" spans="1:18" s="18" customFormat="1" ht="32.25" hidden="1" customHeight="1" x14ac:dyDescent="0.2">
      <c r="A3502" s="80" t="s">
        <v>160</v>
      </c>
      <c r="B3502" s="133">
        <v>795</v>
      </c>
      <c r="C3502" s="82" t="s">
        <v>51</v>
      </c>
      <c r="D3502" s="82" t="s">
        <v>109</v>
      </c>
      <c r="E3502" s="82" t="s">
        <v>872</v>
      </c>
      <c r="F3502" s="82" t="s">
        <v>161</v>
      </c>
      <c r="G3502" s="84"/>
      <c r="H3502" s="84"/>
      <c r="I3502" s="84"/>
      <c r="J3502" s="159"/>
      <c r="K3502" s="165"/>
      <c r="L3502" s="165"/>
      <c r="M3502" s="165"/>
      <c r="N3502" s="165"/>
      <c r="O3502" s="165"/>
      <c r="P3502" s="165"/>
      <c r="Q3502" s="165"/>
      <c r="R3502" s="165"/>
    </row>
    <row r="3503" spans="1:18" s="18" customFormat="1" ht="102" hidden="1" customHeight="1" x14ac:dyDescent="0.2">
      <c r="A3503" s="80" t="s">
        <v>875</v>
      </c>
      <c r="B3503" s="133">
        <v>795</v>
      </c>
      <c r="C3503" s="82" t="s">
        <v>51</v>
      </c>
      <c r="D3503" s="82" t="s">
        <v>109</v>
      </c>
      <c r="E3503" s="82" t="s">
        <v>874</v>
      </c>
      <c r="F3503" s="82"/>
      <c r="G3503" s="84">
        <f>G3504</f>
        <v>0</v>
      </c>
      <c r="H3503" s="84">
        <f t="shared" ref="H3503:I3503" si="925">H3504+H3513</f>
        <v>0</v>
      </c>
      <c r="I3503" s="84">
        <f t="shared" si="925"/>
        <v>0</v>
      </c>
      <c r="J3503" s="159"/>
      <c r="K3503" s="165"/>
      <c r="L3503" s="165"/>
      <c r="M3503" s="165"/>
      <c r="N3503" s="165"/>
      <c r="O3503" s="165"/>
      <c r="P3503" s="165"/>
      <c r="Q3503" s="165"/>
      <c r="R3503" s="165"/>
    </row>
    <row r="3504" spans="1:18" s="18" customFormat="1" ht="108" hidden="1" customHeight="1" x14ac:dyDescent="0.2">
      <c r="A3504" s="80" t="s">
        <v>875</v>
      </c>
      <c r="B3504" s="133">
        <v>795</v>
      </c>
      <c r="C3504" s="82" t="s">
        <v>51</v>
      </c>
      <c r="D3504" s="82" t="s">
        <v>109</v>
      </c>
      <c r="E3504" s="82" t="s">
        <v>876</v>
      </c>
      <c r="F3504" s="82"/>
      <c r="G3504" s="84">
        <f>G3505+G3508</f>
        <v>0</v>
      </c>
      <c r="H3504" s="84">
        <f t="shared" ref="G3504:I3505" si="926">H3505</f>
        <v>0</v>
      </c>
      <c r="I3504" s="84">
        <f t="shared" si="926"/>
        <v>0</v>
      </c>
      <c r="J3504" s="159"/>
      <c r="K3504" s="165"/>
      <c r="L3504" s="165"/>
      <c r="M3504" s="165"/>
      <c r="N3504" s="165"/>
      <c r="O3504" s="165"/>
      <c r="P3504" s="165"/>
      <c r="Q3504" s="165"/>
      <c r="R3504" s="165"/>
    </row>
    <row r="3505" spans="1:18" s="18" customFormat="1" ht="15" hidden="1" customHeight="1" x14ac:dyDescent="0.2">
      <c r="A3505" s="80" t="s">
        <v>140</v>
      </c>
      <c r="B3505" s="133">
        <v>795</v>
      </c>
      <c r="C3505" s="82" t="s">
        <v>51</v>
      </c>
      <c r="D3505" s="82" t="s">
        <v>109</v>
      </c>
      <c r="E3505" s="82" t="s">
        <v>876</v>
      </c>
      <c r="F3505" s="82" t="s">
        <v>141</v>
      </c>
      <c r="G3505" s="84">
        <f t="shared" si="926"/>
        <v>0</v>
      </c>
      <c r="H3505" s="84">
        <f t="shared" si="926"/>
        <v>0</v>
      </c>
      <c r="I3505" s="84">
        <f t="shared" si="926"/>
        <v>0</v>
      </c>
      <c r="J3505" s="159"/>
      <c r="K3505" s="165"/>
      <c r="L3505" s="165"/>
      <c r="M3505" s="165"/>
      <c r="N3505" s="165"/>
      <c r="O3505" s="165"/>
      <c r="P3505" s="165"/>
      <c r="Q3505" s="165"/>
      <c r="R3505" s="165"/>
    </row>
    <row r="3506" spans="1:18" s="18" customFormat="1" ht="32.25" hidden="1" customHeight="1" x14ac:dyDescent="0.2">
      <c r="A3506" s="80" t="s">
        <v>160</v>
      </c>
      <c r="B3506" s="133">
        <v>795</v>
      </c>
      <c r="C3506" s="82" t="s">
        <v>51</v>
      </c>
      <c r="D3506" s="82" t="s">
        <v>109</v>
      </c>
      <c r="E3506" s="82" t="s">
        <v>876</v>
      </c>
      <c r="F3506" s="82" t="s">
        <v>161</v>
      </c>
      <c r="G3506" s="84"/>
      <c r="H3506" s="84"/>
      <c r="I3506" s="84"/>
      <c r="J3506" s="159"/>
      <c r="K3506" s="165"/>
      <c r="L3506" s="165"/>
      <c r="M3506" s="165"/>
      <c r="N3506" s="165"/>
      <c r="O3506" s="165"/>
      <c r="P3506" s="165"/>
      <c r="Q3506" s="165"/>
      <c r="R3506" s="165"/>
    </row>
    <row r="3507" spans="1:18" s="18" customFormat="1" ht="106.5" hidden="1" customHeight="1" x14ac:dyDescent="0.2">
      <c r="A3507" s="80" t="s">
        <v>854</v>
      </c>
      <c r="B3507" s="133">
        <v>795</v>
      </c>
      <c r="C3507" s="82" t="s">
        <v>51</v>
      </c>
      <c r="D3507" s="82" t="s">
        <v>109</v>
      </c>
      <c r="E3507" s="82" t="s">
        <v>461</v>
      </c>
      <c r="F3507" s="82"/>
      <c r="G3507" s="84">
        <f>G3508</f>
        <v>0</v>
      </c>
      <c r="H3507" s="84"/>
      <c r="I3507" s="84"/>
      <c r="J3507" s="159"/>
      <c r="K3507" s="165"/>
      <c r="L3507" s="165"/>
      <c r="M3507" s="165"/>
      <c r="N3507" s="165"/>
      <c r="O3507" s="165"/>
      <c r="P3507" s="165"/>
      <c r="Q3507" s="165"/>
      <c r="R3507" s="165"/>
    </row>
    <row r="3508" spans="1:18" s="18" customFormat="1" ht="27.75" hidden="1" customHeight="1" x14ac:dyDescent="0.2">
      <c r="A3508" s="80" t="s">
        <v>91</v>
      </c>
      <c r="B3508" s="133">
        <v>795</v>
      </c>
      <c r="C3508" s="82" t="s">
        <v>51</v>
      </c>
      <c r="D3508" s="82" t="s">
        <v>109</v>
      </c>
      <c r="E3508" s="82" t="s">
        <v>461</v>
      </c>
      <c r="F3508" s="82" t="s">
        <v>316</v>
      </c>
      <c r="G3508" s="84">
        <f>G3509</f>
        <v>0</v>
      </c>
      <c r="H3508" s="84"/>
      <c r="I3508" s="84"/>
      <c r="J3508" s="159"/>
      <c r="K3508" s="165"/>
      <c r="L3508" s="165"/>
      <c r="M3508" s="165"/>
      <c r="N3508" s="165"/>
      <c r="O3508" s="165"/>
      <c r="P3508" s="165"/>
      <c r="Q3508" s="165"/>
      <c r="R3508" s="165"/>
    </row>
    <row r="3509" spans="1:18" s="18" customFormat="1" ht="15" hidden="1" customHeight="1" x14ac:dyDescent="0.2">
      <c r="A3509" s="80" t="s">
        <v>317</v>
      </c>
      <c r="B3509" s="133">
        <v>795</v>
      </c>
      <c r="C3509" s="82" t="s">
        <v>51</v>
      </c>
      <c r="D3509" s="82" t="s">
        <v>109</v>
      </c>
      <c r="E3509" s="82" t="s">
        <v>461</v>
      </c>
      <c r="F3509" s="82" t="s">
        <v>318</v>
      </c>
      <c r="G3509" s="84"/>
      <c r="H3509" s="84"/>
      <c r="I3509" s="84"/>
      <c r="J3509" s="159"/>
      <c r="K3509" s="165"/>
      <c r="L3509" s="165"/>
      <c r="M3509" s="165"/>
      <c r="N3509" s="165"/>
      <c r="O3509" s="165"/>
      <c r="P3509" s="165"/>
      <c r="Q3509" s="165"/>
      <c r="R3509" s="165"/>
    </row>
    <row r="3510" spans="1:18" s="18" customFormat="1" ht="86.25" hidden="1" customHeight="1" x14ac:dyDescent="0.2">
      <c r="A3510" s="80" t="s">
        <v>805</v>
      </c>
      <c r="B3510" s="133">
        <v>795</v>
      </c>
      <c r="C3510" s="82" t="s">
        <v>51</v>
      </c>
      <c r="D3510" s="82" t="s">
        <v>109</v>
      </c>
      <c r="E3510" s="82" t="s">
        <v>97</v>
      </c>
      <c r="F3510" s="82"/>
      <c r="G3510" s="84">
        <f>G3511</f>
        <v>0</v>
      </c>
      <c r="H3510" s="84">
        <f t="shared" ref="H3510:I3510" si="927">H3511</f>
        <v>0</v>
      </c>
      <c r="I3510" s="84">
        <f t="shared" si="927"/>
        <v>0</v>
      </c>
      <c r="J3510" s="159"/>
      <c r="K3510" s="165"/>
      <c r="L3510" s="165"/>
      <c r="M3510" s="165"/>
      <c r="N3510" s="165"/>
      <c r="O3510" s="165"/>
      <c r="P3510" s="165"/>
      <c r="Q3510" s="165"/>
      <c r="R3510" s="165"/>
    </row>
    <row r="3511" spans="1:18" s="18" customFormat="1" ht="122.25" hidden="1" customHeight="1" x14ac:dyDescent="0.2">
      <c r="A3511" s="128" t="s">
        <v>803</v>
      </c>
      <c r="B3511" s="133">
        <v>795</v>
      </c>
      <c r="C3511" s="82" t="s">
        <v>51</v>
      </c>
      <c r="D3511" s="82" t="s">
        <v>109</v>
      </c>
      <c r="E3511" s="82" t="s">
        <v>804</v>
      </c>
      <c r="F3511" s="82"/>
      <c r="G3511" s="84">
        <f>G3512+G3514</f>
        <v>0</v>
      </c>
      <c r="H3511" s="84">
        <f t="shared" ref="H3511:I3511" si="928">H3512+H3514</f>
        <v>0</v>
      </c>
      <c r="I3511" s="84">
        <f t="shared" si="928"/>
        <v>0</v>
      </c>
      <c r="J3511" s="159"/>
      <c r="K3511" s="165"/>
      <c r="L3511" s="165"/>
      <c r="M3511" s="165"/>
      <c r="N3511" s="165"/>
      <c r="O3511" s="165"/>
      <c r="P3511" s="165"/>
      <c r="Q3511" s="165"/>
      <c r="R3511" s="165"/>
    </row>
    <row r="3512" spans="1:18" s="18" customFormat="1" ht="24.75" hidden="1" customHeight="1" x14ac:dyDescent="0.2">
      <c r="A3512" s="80" t="s">
        <v>297</v>
      </c>
      <c r="B3512" s="133">
        <v>795</v>
      </c>
      <c r="C3512" s="82" t="s">
        <v>51</v>
      </c>
      <c r="D3512" s="82" t="s">
        <v>109</v>
      </c>
      <c r="E3512" s="82" t="s">
        <v>804</v>
      </c>
      <c r="F3512" s="82" t="s">
        <v>34</v>
      </c>
      <c r="G3512" s="84">
        <f t="shared" ref="G3512:I3512" si="929">G3513</f>
        <v>0</v>
      </c>
      <c r="H3512" s="84">
        <f t="shared" si="929"/>
        <v>0</v>
      </c>
      <c r="I3512" s="84">
        <f t="shared" si="929"/>
        <v>0</v>
      </c>
      <c r="J3512" s="159"/>
      <c r="K3512" s="165"/>
      <c r="L3512" s="165"/>
      <c r="M3512" s="165"/>
      <c r="N3512" s="165"/>
      <c r="O3512" s="165"/>
      <c r="P3512" s="165"/>
      <c r="Q3512" s="165"/>
      <c r="R3512" s="165"/>
    </row>
    <row r="3513" spans="1:18" s="18" customFormat="1" ht="30.75" hidden="1" customHeight="1" x14ac:dyDescent="0.2">
      <c r="A3513" s="80" t="s">
        <v>35</v>
      </c>
      <c r="B3513" s="133">
        <v>795</v>
      </c>
      <c r="C3513" s="82" t="s">
        <v>51</v>
      </c>
      <c r="D3513" s="82" t="s">
        <v>109</v>
      </c>
      <c r="E3513" s="82" t="s">
        <v>804</v>
      </c>
      <c r="F3513" s="82" t="s">
        <v>36</v>
      </c>
      <c r="G3513" s="84"/>
      <c r="H3513" s="84"/>
      <c r="I3513" s="84"/>
      <c r="J3513" s="159"/>
      <c r="K3513" s="165"/>
      <c r="L3513" s="165"/>
      <c r="M3513" s="165"/>
      <c r="N3513" s="165"/>
      <c r="O3513" s="165"/>
      <c r="P3513" s="165"/>
      <c r="Q3513" s="165"/>
      <c r="R3513" s="165"/>
    </row>
    <row r="3514" spans="1:18" ht="22.5" hidden="1" customHeight="1" x14ac:dyDescent="0.2">
      <c r="A3514" s="80" t="s">
        <v>140</v>
      </c>
      <c r="B3514" s="133">
        <v>795</v>
      </c>
      <c r="C3514" s="82" t="s">
        <v>51</v>
      </c>
      <c r="D3514" s="82" t="s">
        <v>109</v>
      </c>
      <c r="E3514" s="82" t="s">
        <v>548</v>
      </c>
      <c r="F3514" s="82" t="s">
        <v>141</v>
      </c>
      <c r="G3514" s="84">
        <f>G3515</f>
        <v>0</v>
      </c>
      <c r="H3514" s="84">
        <f t="shared" ref="H3514:I3514" si="930">H3515</f>
        <v>0</v>
      </c>
      <c r="I3514" s="84">
        <f t="shared" si="930"/>
        <v>0</v>
      </c>
      <c r="J3514" s="159"/>
      <c r="K3514" s="69"/>
      <c r="L3514" s="69"/>
      <c r="M3514" s="69"/>
      <c r="N3514" s="69"/>
      <c r="O3514" s="69"/>
      <c r="P3514" s="69"/>
      <c r="Q3514" s="69"/>
      <c r="R3514" s="69"/>
    </row>
    <row r="3515" spans="1:18" ht="16.5" hidden="1" customHeight="1" x14ac:dyDescent="0.2">
      <c r="A3515" s="80" t="s">
        <v>160</v>
      </c>
      <c r="B3515" s="133">
        <v>795</v>
      </c>
      <c r="C3515" s="82" t="s">
        <v>51</v>
      </c>
      <c r="D3515" s="82" t="s">
        <v>109</v>
      </c>
      <c r="E3515" s="82" t="s">
        <v>548</v>
      </c>
      <c r="F3515" s="82" t="s">
        <v>161</v>
      </c>
      <c r="G3515" s="84"/>
      <c r="H3515" s="115"/>
      <c r="I3515" s="115"/>
      <c r="J3515" s="178"/>
      <c r="K3515" s="69"/>
      <c r="L3515" s="69"/>
      <c r="M3515" s="69"/>
      <c r="N3515" s="69"/>
      <c r="O3515" s="69"/>
      <c r="P3515" s="69"/>
      <c r="Q3515" s="69"/>
      <c r="R3515" s="69"/>
    </row>
    <row r="3516" spans="1:18" ht="18.75" hidden="1" customHeight="1" x14ac:dyDescent="0.2">
      <c r="A3516" s="80" t="s">
        <v>83</v>
      </c>
      <c r="B3516" s="133">
        <v>795</v>
      </c>
      <c r="C3516" s="82" t="s">
        <v>51</v>
      </c>
      <c r="D3516" s="82" t="s">
        <v>84</v>
      </c>
      <c r="E3516" s="82"/>
      <c r="F3516" s="133"/>
      <c r="G3516" s="84">
        <f>G3517</f>
        <v>0</v>
      </c>
      <c r="H3516" s="84">
        <f t="shared" ref="H3516:I3517" si="931">H3517</f>
        <v>0</v>
      </c>
      <c r="I3516" s="84">
        <f t="shared" si="931"/>
        <v>0</v>
      </c>
      <c r="J3516" s="159"/>
      <c r="K3516" s="158"/>
      <c r="L3516" s="158"/>
      <c r="M3516" s="158"/>
      <c r="N3516" s="158"/>
      <c r="O3516" s="158"/>
      <c r="P3516" s="69"/>
      <c r="Q3516" s="69"/>
      <c r="R3516" s="69"/>
    </row>
    <row r="3517" spans="1:18" ht="54" hidden="1" customHeight="1" x14ac:dyDescent="0.2">
      <c r="A3517" s="80" t="s">
        <v>429</v>
      </c>
      <c r="B3517" s="133">
        <v>795</v>
      </c>
      <c r="C3517" s="82" t="s">
        <v>51</v>
      </c>
      <c r="D3517" s="82" t="s">
        <v>84</v>
      </c>
      <c r="E3517" s="82" t="s">
        <v>271</v>
      </c>
      <c r="F3517" s="82"/>
      <c r="G3517" s="84">
        <f>G3518</f>
        <v>0</v>
      </c>
      <c r="H3517" s="84">
        <f t="shared" si="931"/>
        <v>0</v>
      </c>
      <c r="I3517" s="84">
        <f t="shared" si="931"/>
        <v>0</v>
      </c>
      <c r="J3517" s="159"/>
      <c r="K3517" s="69"/>
      <c r="L3517" s="69"/>
      <c r="M3517" s="69"/>
      <c r="N3517" s="69"/>
      <c r="O3517" s="69"/>
      <c r="P3517" s="69"/>
      <c r="Q3517" s="69"/>
      <c r="R3517" s="69"/>
    </row>
    <row r="3518" spans="1:18" ht="35.25" hidden="1" customHeight="1" x14ac:dyDescent="0.2">
      <c r="A3518" s="125" t="s">
        <v>72</v>
      </c>
      <c r="B3518" s="133">
        <v>795</v>
      </c>
      <c r="C3518" s="82" t="s">
        <v>51</v>
      </c>
      <c r="D3518" s="82" t="s">
        <v>84</v>
      </c>
      <c r="E3518" s="82" t="s">
        <v>259</v>
      </c>
      <c r="F3518" s="82"/>
      <c r="G3518" s="84">
        <f>G3521+G3519</f>
        <v>0</v>
      </c>
      <c r="H3518" s="84">
        <f t="shared" ref="H3518:I3518" si="932">H3521+H3519</f>
        <v>0</v>
      </c>
      <c r="I3518" s="84">
        <f t="shared" si="932"/>
        <v>0</v>
      </c>
      <c r="J3518" s="160"/>
      <c r="K3518" s="69"/>
      <c r="L3518" s="69"/>
      <c r="M3518" s="69"/>
      <c r="N3518" s="69"/>
      <c r="O3518" s="69"/>
      <c r="P3518" s="69"/>
      <c r="Q3518" s="69"/>
      <c r="R3518" s="69"/>
    </row>
    <row r="3519" spans="1:18" s="3" customFormat="1" ht="63.75" hidden="1" x14ac:dyDescent="0.2">
      <c r="A3519" s="130" t="s">
        <v>52</v>
      </c>
      <c r="B3519" s="133">
        <v>795</v>
      </c>
      <c r="C3519" s="82" t="s">
        <v>51</v>
      </c>
      <c r="D3519" s="82" t="s">
        <v>84</v>
      </c>
      <c r="E3519" s="82" t="s">
        <v>259</v>
      </c>
      <c r="F3519" s="82" t="s">
        <v>55</v>
      </c>
      <c r="G3519" s="84">
        <f>G3520</f>
        <v>0</v>
      </c>
      <c r="H3519" s="84">
        <f>H3520</f>
        <v>0</v>
      </c>
      <c r="I3519" s="84">
        <f>I3520</f>
        <v>0</v>
      </c>
      <c r="J3519" s="159"/>
      <c r="K3519" s="179"/>
      <c r="L3519" s="179"/>
      <c r="M3519" s="179"/>
      <c r="N3519" s="179"/>
      <c r="O3519" s="179"/>
      <c r="P3519" s="179"/>
      <c r="Q3519" s="200"/>
      <c r="R3519" s="179"/>
    </row>
    <row r="3520" spans="1:18" s="3" customFormat="1" ht="25.5" hidden="1" x14ac:dyDescent="0.2">
      <c r="A3520" s="130" t="s">
        <v>53</v>
      </c>
      <c r="B3520" s="133">
        <v>795</v>
      </c>
      <c r="C3520" s="82" t="s">
        <v>51</v>
      </c>
      <c r="D3520" s="82" t="s">
        <v>84</v>
      </c>
      <c r="E3520" s="82" t="s">
        <v>259</v>
      </c>
      <c r="F3520" s="82" t="s">
        <v>56</v>
      </c>
      <c r="G3520" s="84"/>
      <c r="H3520" s="84"/>
      <c r="I3520" s="84"/>
      <c r="J3520" s="159"/>
      <c r="K3520" s="179"/>
      <c r="L3520" s="179"/>
      <c r="M3520" s="179"/>
      <c r="N3520" s="179"/>
      <c r="O3520" s="179"/>
      <c r="P3520" s="179"/>
      <c r="Q3520" s="200"/>
      <c r="R3520" s="179"/>
    </row>
    <row r="3521" spans="1:18" ht="30.75" hidden="1" customHeight="1" x14ac:dyDescent="0.2">
      <c r="A3521" s="80" t="s">
        <v>403</v>
      </c>
      <c r="B3521" s="133">
        <v>795</v>
      </c>
      <c r="C3521" s="82" t="s">
        <v>51</v>
      </c>
      <c r="D3521" s="82" t="s">
        <v>84</v>
      </c>
      <c r="E3521" s="82" t="s">
        <v>259</v>
      </c>
      <c r="F3521" s="82" t="s">
        <v>34</v>
      </c>
      <c r="G3521" s="84">
        <f>G3522</f>
        <v>0</v>
      </c>
      <c r="H3521" s="83">
        <v>0</v>
      </c>
      <c r="I3521" s="83">
        <v>0</v>
      </c>
      <c r="J3521" s="160"/>
      <c r="K3521" s="69"/>
      <c r="L3521" s="69"/>
      <c r="M3521" s="69"/>
      <c r="N3521" s="69"/>
      <c r="O3521" s="69"/>
      <c r="P3521" s="69"/>
      <c r="Q3521" s="69"/>
      <c r="R3521" s="69"/>
    </row>
    <row r="3522" spans="1:18" ht="38.25" hidden="1" customHeight="1" x14ac:dyDescent="0.2">
      <c r="A3522" s="80" t="s">
        <v>35</v>
      </c>
      <c r="B3522" s="133">
        <v>795</v>
      </c>
      <c r="C3522" s="82" t="s">
        <v>51</v>
      </c>
      <c r="D3522" s="82" t="s">
        <v>84</v>
      </c>
      <c r="E3522" s="82" t="s">
        <v>259</v>
      </c>
      <c r="F3522" s="82" t="s">
        <v>36</v>
      </c>
      <c r="G3522" s="84"/>
      <c r="H3522" s="83"/>
      <c r="I3522" s="83"/>
      <c r="J3522" s="160"/>
      <c r="K3522" s="69"/>
      <c r="L3522" s="69"/>
      <c r="M3522" s="69"/>
      <c r="N3522" s="69"/>
      <c r="O3522" s="69"/>
      <c r="P3522" s="69"/>
      <c r="Q3522" s="69"/>
      <c r="R3522" s="69"/>
    </row>
    <row r="3523" spans="1:18" hidden="1" x14ac:dyDescent="0.2">
      <c r="A3523" s="120" t="s">
        <v>314</v>
      </c>
      <c r="B3523" s="139">
        <v>795</v>
      </c>
      <c r="C3523" s="238" t="s">
        <v>155</v>
      </c>
      <c r="D3523" s="238"/>
      <c r="E3523" s="238"/>
      <c r="F3523" s="238"/>
      <c r="G3523" s="235">
        <f>G3826+G3720+G3946+G3969+G3524+G3674+G3747+G3549+G3566</f>
        <v>0</v>
      </c>
      <c r="H3523" s="235">
        <f>H3826+H3720+H3946+H3969+H3524+H3674+H3747</f>
        <v>0</v>
      </c>
      <c r="I3523" s="235">
        <f>I3826+I3720+I3946+I3969+I3524+I3674+I3747</f>
        <v>0</v>
      </c>
      <c r="J3523" s="171"/>
      <c r="K3523" s="69"/>
      <c r="L3523" s="69"/>
      <c r="M3523" s="69"/>
      <c r="N3523" s="69"/>
      <c r="O3523" s="69"/>
      <c r="P3523" s="220"/>
      <c r="Q3523" s="220"/>
      <c r="R3523" s="69"/>
    </row>
    <row r="3524" spans="1:18" hidden="1" x14ac:dyDescent="0.2">
      <c r="A3524" s="118" t="s">
        <v>156</v>
      </c>
      <c r="B3524" s="133">
        <v>795</v>
      </c>
      <c r="C3524" s="137" t="s">
        <v>155</v>
      </c>
      <c r="D3524" s="137" t="s">
        <v>16</v>
      </c>
      <c r="E3524" s="238"/>
      <c r="F3524" s="238"/>
      <c r="G3524" s="91">
        <f>G3525+G3539</f>
        <v>0</v>
      </c>
      <c r="H3524" s="91">
        <f>H3525+H3579</f>
        <v>0</v>
      </c>
      <c r="I3524" s="91">
        <f>I3525+I3579</f>
        <v>0</v>
      </c>
      <c r="J3524" s="174"/>
      <c r="K3524" s="221"/>
      <c r="L3524" s="221"/>
      <c r="M3524" s="221"/>
      <c r="N3524" s="221"/>
      <c r="O3524" s="221"/>
      <c r="P3524" s="69"/>
      <c r="Q3524" s="69"/>
      <c r="R3524" s="69"/>
    </row>
    <row r="3525" spans="1:18" ht="51" hidden="1" x14ac:dyDescent="0.2">
      <c r="A3525" s="80" t="s">
        <v>429</v>
      </c>
      <c r="B3525" s="133">
        <v>795</v>
      </c>
      <c r="C3525" s="82" t="s">
        <v>155</v>
      </c>
      <c r="D3525" s="82" t="s">
        <v>16</v>
      </c>
      <c r="E3525" s="82" t="s">
        <v>271</v>
      </c>
      <c r="F3525" s="82"/>
      <c r="G3525" s="84">
        <f>G3533+G3536</f>
        <v>0</v>
      </c>
      <c r="H3525" s="84">
        <f>H3528+H3532+H3535+H3578+H3573</f>
        <v>0</v>
      </c>
      <c r="I3525" s="84">
        <f>I3528+I3532+I3535+I3578+I3573</f>
        <v>0</v>
      </c>
      <c r="J3525" s="159"/>
      <c r="K3525" s="69"/>
      <c r="L3525" s="69"/>
      <c r="M3525" s="69"/>
      <c r="N3525" s="69"/>
      <c r="O3525" s="69"/>
      <c r="P3525" s="69"/>
      <c r="Q3525" s="69"/>
      <c r="R3525" s="69"/>
    </row>
    <row r="3526" spans="1:18" s="18" customFormat="1" ht="20.25" hidden="1" customHeight="1" x14ac:dyDescent="0.2">
      <c r="A3526" s="80" t="s">
        <v>81</v>
      </c>
      <c r="B3526" s="133">
        <v>795</v>
      </c>
      <c r="C3526" s="82" t="s">
        <v>155</v>
      </c>
      <c r="D3526" s="82" t="s">
        <v>16</v>
      </c>
      <c r="E3526" s="82" t="s">
        <v>80</v>
      </c>
      <c r="F3526" s="82"/>
      <c r="G3526" s="84">
        <f t="shared" ref="G3526:I3527" si="933">G3527</f>
        <v>0</v>
      </c>
      <c r="H3526" s="84">
        <f t="shared" si="933"/>
        <v>0</v>
      </c>
      <c r="I3526" s="84">
        <f t="shared" si="933"/>
        <v>0</v>
      </c>
      <c r="J3526" s="159"/>
      <c r="K3526" s="165"/>
      <c r="L3526" s="165"/>
      <c r="M3526" s="165"/>
      <c r="N3526" s="165"/>
      <c r="O3526" s="165"/>
      <c r="P3526" s="165"/>
      <c r="Q3526" s="165"/>
      <c r="R3526" s="165"/>
    </row>
    <row r="3527" spans="1:18" ht="30.75" hidden="1" customHeight="1" x14ac:dyDescent="0.2">
      <c r="A3527" s="80" t="s">
        <v>33</v>
      </c>
      <c r="B3527" s="133">
        <v>795</v>
      </c>
      <c r="C3527" s="82" t="s">
        <v>155</v>
      </c>
      <c r="D3527" s="82" t="s">
        <v>16</v>
      </c>
      <c r="E3527" s="82" t="s">
        <v>80</v>
      </c>
      <c r="F3527" s="82" t="s">
        <v>34</v>
      </c>
      <c r="G3527" s="84">
        <f t="shared" si="933"/>
        <v>0</v>
      </c>
      <c r="H3527" s="84">
        <f t="shared" si="933"/>
        <v>0</v>
      </c>
      <c r="I3527" s="84">
        <f t="shared" si="933"/>
        <v>0</v>
      </c>
      <c r="J3527" s="159"/>
      <c r="K3527" s="69"/>
      <c r="L3527" s="69"/>
      <c r="M3527" s="69"/>
      <c r="N3527" s="69"/>
      <c r="O3527" s="69"/>
      <c r="P3527" s="69"/>
      <c r="Q3527" s="69"/>
      <c r="R3527" s="69"/>
    </row>
    <row r="3528" spans="1:18" s="18" customFormat="1" ht="34.5" hidden="1" customHeight="1" x14ac:dyDescent="0.2">
      <c r="A3528" s="80" t="s">
        <v>35</v>
      </c>
      <c r="B3528" s="133">
        <v>795</v>
      </c>
      <c r="C3528" s="82" t="s">
        <v>155</v>
      </c>
      <c r="D3528" s="82" t="s">
        <v>16</v>
      </c>
      <c r="E3528" s="82" t="s">
        <v>80</v>
      </c>
      <c r="F3528" s="82" t="s">
        <v>36</v>
      </c>
      <c r="G3528" s="84"/>
      <c r="H3528" s="84"/>
      <c r="I3528" s="84"/>
      <c r="J3528" s="159"/>
      <c r="K3528" s="165"/>
      <c r="L3528" s="165"/>
      <c r="M3528" s="165"/>
      <c r="N3528" s="165"/>
      <c r="O3528" s="165"/>
      <c r="P3528" s="165"/>
      <c r="Q3528" s="165"/>
      <c r="R3528" s="165"/>
    </row>
    <row r="3529" spans="1:18" s="3" customFormat="1" ht="52.5" hidden="1" customHeight="1" x14ac:dyDescent="0.2">
      <c r="A3529" s="80"/>
      <c r="B3529" s="133">
        <v>795</v>
      </c>
      <c r="C3529" s="82"/>
      <c r="D3529" s="82"/>
      <c r="E3529" s="82"/>
      <c r="F3529" s="82"/>
      <c r="G3529" s="84"/>
      <c r="H3529" s="84"/>
      <c r="I3529" s="84"/>
      <c r="J3529" s="159"/>
      <c r="K3529" s="62"/>
      <c r="L3529" s="62"/>
      <c r="M3529" s="62"/>
      <c r="N3529" s="62"/>
      <c r="O3529" s="62"/>
      <c r="P3529" s="62"/>
      <c r="Q3529" s="62"/>
      <c r="R3529" s="62"/>
    </row>
    <row r="3530" spans="1:18" s="18" customFormat="1" ht="63" hidden="1" customHeight="1" x14ac:dyDescent="0.2">
      <c r="A3530" s="80" t="s">
        <v>77</v>
      </c>
      <c r="B3530" s="133">
        <v>795</v>
      </c>
      <c r="C3530" s="82" t="s">
        <v>155</v>
      </c>
      <c r="D3530" s="82" t="s">
        <v>16</v>
      </c>
      <c r="E3530" s="82" t="s">
        <v>76</v>
      </c>
      <c r="F3530" s="82"/>
      <c r="G3530" s="84">
        <f t="shared" ref="G3530:I3531" si="934">G3531</f>
        <v>0</v>
      </c>
      <c r="H3530" s="84">
        <f t="shared" si="934"/>
        <v>0</v>
      </c>
      <c r="I3530" s="84">
        <f t="shared" si="934"/>
        <v>0</v>
      </c>
      <c r="J3530" s="159"/>
      <c r="K3530" s="165"/>
      <c r="L3530" s="165"/>
      <c r="M3530" s="165"/>
      <c r="N3530" s="165"/>
      <c r="O3530" s="165"/>
      <c r="P3530" s="165"/>
      <c r="Q3530" s="165"/>
      <c r="R3530" s="165"/>
    </row>
    <row r="3531" spans="1:18" ht="30.75" hidden="1" customHeight="1" x14ac:dyDescent="0.2">
      <c r="A3531" s="80" t="s">
        <v>33</v>
      </c>
      <c r="B3531" s="133">
        <v>795</v>
      </c>
      <c r="C3531" s="82" t="s">
        <v>155</v>
      </c>
      <c r="D3531" s="82" t="s">
        <v>16</v>
      </c>
      <c r="E3531" s="82" t="s">
        <v>76</v>
      </c>
      <c r="F3531" s="82" t="s">
        <v>34</v>
      </c>
      <c r="G3531" s="84">
        <f t="shared" si="934"/>
        <v>0</v>
      </c>
      <c r="H3531" s="84">
        <f t="shared" si="934"/>
        <v>0</v>
      </c>
      <c r="I3531" s="84">
        <f t="shared" si="934"/>
        <v>0</v>
      </c>
      <c r="J3531" s="159"/>
      <c r="K3531" s="69"/>
      <c r="L3531" s="69"/>
      <c r="M3531" s="69"/>
      <c r="N3531" s="69"/>
      <c r="O3531" s="69"/>
      <c r="P3531" s="69"/>
      <c r="Q3531" s="69"/>
      <c r="R3531" s="69"/>
    </row>
    <row r="3532" spans="1:18" s="18" customFormat="1" ht="34.5" hidden="1" customHeight="1" x14ac:dyDescent="0.2">
      <c r="A3532" s="80" t="s">
        <v>35</v>
      </c>
      <c r="B3532" s="133">
        <v>795</v>
      </c>
      <c r="C3532" s="82" t="s">
        <v>155</v>
      </c>
      <c r="D3532" s="82" t="s">
        <v>16</v>
      </c>
      <c r="E3532" s="82" t="s">
        <v>76</v>
      </c>
      <c r="F3532" s="82" t="s">
        <v>36</v>
      </c>
      <c r="G3532" s="84"/>
      <c r="H3532" s="84"/>
      <c r="I3532" s="84"/>
      <c r="J3532" s="159"/>
      <c r="K3532" s="165"/>
      <c r="L3532" s="165"/>
      <c r="M3532" s="165"/>
      <c r="N3532" s="165"/>
      <c r="O3532" s="165"/>
      <c r="P3532" s="165"/>
      <c r="Q3532" s="165"/>
      <c r="R3532" s="165"/>
    </row>
    <row r="3533" spans="1:18" s="18" customFormat="1" ht="35.25" hidden="1" customHeight="1" x14ac:dyDescent="0.2">
      <c r="A3533" s="80" t="s">
        <v>81</v>
      </c>
      <c r="B3533" s="133">
        <v>795</v>
      </c>
      <c r="C3533" s="82" t="s">
        <v>155</v>
      </c>
      <c r="D3533" s="82" t="s">
        <v>16</v>
      </c>
      <c r="E3533" s="82" t="s">
        <v>80</v>
      </c>
      <c r="F3533" s="82"/>
      <c r="G3533" s="84">
        <f t="shared" ref="G3533:I3537" si="935">G3534</f>
        <v>0</v>
      </c>
      <c r="H3533" s="84">
        <f t="shared" si="935"/>
        <v>0</v>
      </c>
      <c r="I3533" s="84">
        <f t="shared" si="935"/>
        <v>0</v>
      </c>
      <c r="J3533" s="159"/>
      <c r="K3533" s="165"/>
      <c r="L3533" s="165"/>
      <c r="M3533" s="165"/>
      <c r="N3533" s="165"/>
      <c r="O3533" s="165"/>
      <c r="P3533" s="165"/>
      <c r="Q3533" s="165"/>
      <c r="R3533" s="165"/>
    </row>
    <row r="3534" spans="1:18" ht="35.25" hidden="1" customHeight="1" x14ac:dyDescent="0.2">
      <c r="A3534" s="80" t="s">
        <v>33</v>
      </c>
      <c r="B3534" s="133">
        <v>795</v>
      </c>
      <c r="C3534" s="82" t="s">
        <v>155</v>
      </c>
      <c r="D3534" s="82" t="s">
        <v>16</v>
      </c>
      <c r="E3534" s="82" t="s">
        <v>80</v>
      </c>
      <c r="F3534" s="82" t="s">
        <v>34</v>
      </c>
      <c r="G3534" s="84">
        <f t="shared" si="935"/>
        <v>0</v>
      </c>
      <c r="H3534" s="84">
        <f t="shared" si="935"/>
        <v>0</v>
      </c>
      <c r="I3534" s="84">
        <f t="shared" si="935"/>
        <v>0</v>
      </c>
      <c r="J3534" s="159"/>
      <c r="K3534" s="69"/>
      <c r="L3534" s="69"/>
      <c r="M3534" s="69"/>
      <c r="N3534" s="69"/>
      <c r="O3534" s="69"/>
      <c r="P3534" s="69"/>
      <c r="Q3534" s="69"/>
      <c r="R3534" s="69"/>
    </row>
    <row r="3535" spans="1:18" s="18" customFormat="1" ht="35.25" hidden="1" customHeight="1" x14ac:dyDescent="0.2">
      <c r="A3535" s="80" t="s">
        <v>35</v>
      </c>
      <c r="B3535" s="133">
        <v>795</v>
      </c>
      <c r="C3535" s="82" t="s">
        <v>155</v>
      </c>
      <c r="D3535" s="82" t="s">
        <v>16</v>
      </c>
      <c r="E3535" s="82" t="s">
        <v>80</v>
      </c>
      <c r="F3535" s="82" t="s">
        <v>36</v>
      </c>
      <c r="G3535" s="84"/>
      <c r="H3535" s="84"/>
      <c r="I3535" s="84"/>
      <c r="J3535" s="159"/>
      <c r="K3535" s="165"/>
      <c r="L3535" s="165"/>
      <c r="M3535" s="165"/>
      <c r="N3535" s="165"/>
      <c r="O3535" s="165"/>
      <c r="P3535" s="165"/>
      <c r="Q3535" s="165"/>
      <c r="R3535" s="165"/>
    </row>
    <row r="3536" spans="1:18" s="18" customFormat="1" ht="60.75" hidden="1" customHeight="1" x14ac:dyDescent="0.2">
      <c r="A3536" s="80" t="s">
        <v>77</v>
      </c>
      <c r="B3536" s="133">
        <v>795</v>
      </c>
      <c r="C3536" s="82" t="s">
        <v>155</v>
      </c>
      <c r="D3536" s="82" t="s">
        <v>16</v>
      </c>
      <c r="E3536" s="82" t="s">
        <v>76</v>
      </c>
      <c r="F3536" s="82"/>
      <c r="G3536" s="84">
        <f t="shared" si="935"/>
        <v>0</v>
      </c>
      <c r="H3536" s="84">
        <f t="shared" si="935"/>
        <v>0</v>
      </c>
      <c r="I3536" s="84">
        <f t="shared" si="935"/>
        <v>0</v>
      </c>
      <c r="J3536" s="159"/>
      <c r="K3536" s="165"/>
      <c r="L3536" s="165"/>
      <c r="M3536" s="165"/>
      <c r="N3536" s="165"/>
      <c r="O3536" s="165"/>
      <c r="P3536" s="165"/>
      <c r="Q3536" s="165"/>
      <c r="R3536" s="165"/>
    </row>
    <row r="3537" spans="1:18" ht="35.25" hidden="1" customHeight="1" x14ac:dyDescent="0.2">
      <c r="A3537" s="80" t="s">
        <v>33</v>
      </c>
      <c r="B3537" s="133">
        <v>795</v>
      </c>
      <c r="C3537" s="82" t="s">
        <v>155</v>
      </c>
      <c r="D3537" s="82" t="s">
        <v>16</v>
      </c>
      <c r="E3537" s="82" t="s">
        <v>76</v>
      </c>
      <c r="F3537" s="82" t="s">
        <v>34</v>
      </c>
      <c r="G3537" s="84">
        <f t="shared" si="935"/>
        <v>0</v>
      </c>
      <c r="H3537" s="84">
        <f t="shared" si="935"/>
        <v>0</v>
      </c>
      <c r="I3537" s="84">
        <f t="shared" si="935"/>
        <v>0</v>
      </c>
      <c r="J3537" s="159"/>
      <c r="K3537" s="69"/>
      <c r="L3537" s="69"/>
      <c r="M3537" s="69"/>
      <c r="N3537" s="69"/>
      <c r="O3537" s="69"/>
      <c r="P3537" s="69"/>
      <c r="Q3537" s="69"/>
      <c r="R3537" s="69"/>
    </row>
    <row r="3538" spans="1:18" s="18" customFormat="1" ht="35.25" hidden="1" customHeight="1" x14ac:dyDescent="0.2">
      <c r="A3538" s="80" t="s">
        <v>35</v>
      </c>
      <c r="B3538" s="133">
        <v>795</v>
      </c>
      <c r="C3538" s="82" t="s">
        <v>155</v>
      </c>
      <c r="D3538" s="82" t="s">
        <v>16</v>
      </c>
      <c r="E3538" s="82" t="s">
        <v>76</v>
      </c>
      <c r="F3538" s="82" t="s">
        <v>36</v>
      </c>
      <c r="G3538" s="84"/>
      <c r="H3538" s="84"/>
      <c r="I3538" s="84"/>
      <c r="J3538" s="159"/>
      <c r="K3538" s="165"/>
      <c r="L3538" s="165"/>
      <c r="M3538" s="165"/>
      <c r="N3538" s="165"/>
      <c r="O3538" s="165"/>
      <c r="P3538" s="165"/>
      <c r="Q3538" s="165"/>
      <c r="R3538" s="165"/>
    </row>
    <row r="3539" spans="1:18" s="18" customFormat="1" ht="51" hidden="1" x14ac:dyDescent="0.2">
      <c r="A3539" s="80" t="s">
        <v>447</v>
      </c>
      <c r="B3539" s="133">
        <v>795</v>
      </c>
      <c r="C3539" s="137" t="s">
        <v>155</v>
      </c>
      <c r="D3539" s="137" t="s">
        <v>16</v>
      </c>
      <c r="E3539" s="82" t="s">
        <v>196</v>
      </c>
      <c r="F3539" s="82"/>
      <c r="G3539" s="84">
        <f>G3546</f>
        <v>0</v>
      </c>
      <c r="H3539" s="84">
        <f>H3540+H3546+H3543+H3574+H3579</f>
        <v>0</v>
      </c>
      <c r="I3539" s="84">
        <f>I3540+I3546+I3543+I3574+I3579</f>
        <v>0</v>
      </c>
      <c r="J3539" s="159"/>
      <c r="K3539" s="165"/>
      <c r="L3539" s="165"/>
      <c r="M3539" s="165"/>
      <c r="N3539" s="165"/>
      <c r="O3539" s="165"/>
      <c r="P3539" s="165"/>
      <c r="Q3539" s="165"/>
      <c r="R3539" s="165"/>
    </row>
    <row r="3540" spans="1:18" s="18" customFormat="1" ht="89.25" hidden="1" x14ac:dyDescent="0.2">
      <c r="A3540" s="80" t="s">
        <v>391</v>
      </c>
      <c r="B3540" s="133">
        <v>795</v>
      </c>
      <c r="C3540" s="137" t="s">
        <v>155</v>
      </c>
      <c r="D3540" s="137" t="s">
        <v>16</v>
      </c>
      <c r="E3540" s="82" t="s">
        <v>457</v>
      </c>
      <c r="F3540" s="82"/>
      <c r="G3540" s="84">
        <f>G3541</f>
        <v>0</v>
      </c>
      <c r="H3540" s="84">
        <f t="shared" ref="H3540:I3544" si="936">H3541</f>
        <v>0</v>
      </c>
      <c r="I3540" s="84">
        <f t="shared" si="936"/>
        <v>0</v>
      </c>
      <c r="J3540" s="159"/>
      <c r="K3540" s="165"/>
      <c r="L3540" s="165"/>
      <c r="M3540" s="165"/>
      <c r="N3540" s="165"/>
      <c r="O3540" s="165"/>
      <c r="P3540" s="165"/>
      <c r="Q3540" s="165"/>
      <c r="R3540" s="165"/>
    </row>
    <row r="3541" spans="1:18" s="18" customFormat="1" ht="23.25" hidden="1" customHeight="1" x14ac:dyDescent="0.2">
      <c r="A3541" s="80" t="s">
        <v>60</v>
      </c>
      <c r="B3541" s="133">
        <v>795</v>
      </c>
      <c r="C3541" s="137" t="s">
        <v>155</v>
      </c>
      <c r="D3541" s="137" t="s">
        <v>16</v>
      </c>
      <c r="E3541" s="82" t="s">
        <v>457</v>
      </c>
      <c r="F3541" s="82" t="s">
        <v>61</v>
      </c>
      <c r="G3541" s="84">
        <f>G3542</f>
        <v>0</v>
      </c>
      <c r="H3541" s="84">
        <f t="shared" si="936"/>
        <v>0</v>
      </c>
      <c r="I3541" s="84">
        <f t="shared" si="936"/>
        <v>0</v>
      </c>
      <c r="J3541" s="159"/>
      <c r="K3541" s="165"/>
      <c r="L3541" s="165"/>
      <c r="M3541" s="165"/>
      <c r="N3541" s="165"/>
      <c r="O3541" s="165"/>
      <c r="P3541" s="165"/>
      <c r="Q3541" s="165"/>
      <c r="R3541" s="165"/>
    </row>
    <row r="3542" spans="1:18" s="18" customFormat="1" ht="20.25" hidden="1" customHeight="1" x14ac:dyDescent="0.2">
      <c r="A3542" s="119" t="s">
        <v>129</v>
      </c>
      <c r="B3542" s="133">
        <v>795</v>
      </c>
      <c r="C3542" s="137" t="s">
        <v>155</v>
      </c>
      <c r="D3542" s="137" t="s">
        <v>16</v>
      </c>
      <c r="E3542" s="82" t="s">
        <v>457</v>
      </c>
      <c r="F3542" s="82" t="s">
        <v>63</v>
      </c>
      <c r="G3542" s="84"/>
      <c r="H3542" s="84"/>
      <c r="I3542" s="84"/>
      <c r="J3542" s="159"/>
      <c r="K3542" s="165"/>
      <c r="L3542" s="165"/>
      <c r="M3542" s="165"/>
      <c r="N3542" s="165"/>
      <c r="O3542" s="165"/>
      <c r="P3542" s="165"/>
      <c r="Q3542" s="165"/>
      <c r="R3542" s="165"/>
    </row>
    <row r="3543" spans="1:18" s="18" customFormat="1" ht="76.5" hidden="1" x14ac:dyDescent="0.2">
      <c r="A3543" s="80" t="s">
        <v>392</v>
      </c>
      <c r="B3543" s="133">
        <v>795</v>
      </c>
      <c r="C3543" s="137" t="s">
        <v>155</v>
      </c>
      <c r="D3543" s="137" t="s">
        <v>16</v>
      </c>
      <c r="E3543" s="82" t="s">
        <v>458</v>
      </c>
      <c r="F3543" s="82"/>
      <c r="G3543" s="84">
        <f>G3544</f>
        <v>0</v>
      </c>
      <c r="H3543" s="84">
        <f t="shared" si="936"/>
        <v>0</v>
      </c>
      <c r="I3543" s="84">
        <f t="shared" si="936"/>
        <v>0</v>
      </c>
      <c r="J3543" s="159"/>
      <c r="K3543" s="165"/>
      <c r="L3543" s="165"/>
      <c r="M3543" s="165"/>
      <c r="N3543" s="165"/>
      <c r="O3543" s="165"/>
      <c r="P3543" s="165"/>
      <c r="Q3543" s="165"/>
      <c r="R3543" s="165"/>
    </row>
    <row r="3544" spans="1:18" s="18" customFormat="1" ht="22.5" hidden="1" customHeight="1" x14ac:dyDescent="0.2">
      <c r="A3544" s="80" t="s">
        <v>60</v>
      </c>
      <c r="B3544" s="133">
        <v>795</v>
      </c>
      <c r="C3544" s="137" t="s">
        <v>155</v>
      </c>
      <c r="D3544" s="137" t="s">
        <v>16</v>
      </c>
      <c r="E3544" s="82" t="s">
        <v>458</v>
      </c>
      <c r="F3544" s="82" t="s">
        <v>61</v>
      </c>
      <c r="G3544" s="84">
        <f>G3545</f>
        <v>0</v>
      </c>
      <c r="H3544" s="84">
        <f t="shared" si="936"/>
        <v>0</v>
      </c>
      <c r="I3544" s="84">
        <f t="shared" si="936"/>
        <v>0</v>
      </c>
      <c r="J3544" s="159"/>
      <c r="K3544" s="165"/>
      <c r="L3544" s="165"/>
      <c r="M3544" s="165"/>
      <c r="N3544" s="165"/>
      <c r="O3544" s="165"/>
      <c r="P3544" s="165"/>
      <c r="Q3544" s="165"/>
      <c r="R3544" s="165"/>
    </row>
    <row r="3545" spans="1:18" s="18" customFormat="1" ht="17.25" hidden="1" customHeight="1" x14ac:dyDescent="0.2">
      <c r="A3545" s="119" t="s">
        <v>129</v>
      </c>
      <c r="B3545" s="133">
        <v>795</v>
      </c>
      <c r="C3545" s="137" t="s">
        <v>155</v>
      </c>
      <c r="D3545" s="137" t="s">
        <v>16</v>
      </c>
      <c r="E3545" s="82" t="s">
        <v>458</v>
      </c>
      <c r="F3545" s="82" t="s">
        <v>63</v>
      </c>
      <c r="G3545" s="84"/>
      <c r="H3545" s="84"/>
      <c r="I3545" s="84"/>
      <c r="J3545" s="159"/>
      <c r="K3545" s="165"/>
      <c r="L3545" s="165"/>
      <c r="M3545" s="165"/>
      <c r="N3545" s="165"/>
      <c r="O3545" s="165"/>
      <c r="P3545" s="165"/>
      <c r="Q3545" s="165"/>
      <c r="R3545" s="165"/>
    </row>
    <row r="3546" spans="1:18" s="46" customFormat="1" ht="48.75" hidden="1" customHeight="1" x14ac:dyDescent="0.2">
      <c r="A3546" s="80" t="s">
        <v>380</v>
      </c>
      <c r="B3546" s="133">
        <v>795</v>
      </c>
      <c r="C3546" s="137" t="s">
        <v>155</v>
      </c>
      <c r="D3546" s="137" t="s">
        <v>16</v>
      </c>
      <c r="E3546" s="82" t="s">
        <v>339</v>
      </c>
      <c r="F3546" s="82"/>
      <c r="G3546" s="84">
        <f>G3547</f>
        <v>0</v>
      </c>
      <c r="H3546" s="84">
        <f t="shared" ref="G3546:I3547" si="937">H3547</f>
        <v>0</v>
      </c>
      <c r="I3546" s="84">
        <f t="shared" si="937"/>
        <v>0</v>
      </c>
      <c r="J3546" s="159"/>
      <c r="K3546" s="58"/>
      <c r="L3546" s="58"/>
      <c r="M3546" s="58"/>
      <c r="N3546" s="58"/>
      <c r="O3546" s="58"/>
      <c r="P3546" s="58"/>
      <c r="Q3546" s="58"/>
      <c r="R3546" s="58"/>
    </row>
    <row r="3547" spans="1:18" s="46" customFormat="1" ht="21" hidden="1" customHeight="1" x14ac:dyDescent="0.2">
      <c r="A3547" s="80" t="s">
        <v>297</v>
      </c>
      <c r="B3547" s="133">
        <v>795</v>
      </c>
      <c r="C3547" s="137" t="s">
        <v>155</v>
      </c>
      <c r="D3547" s="137" t="s">
        <v>16</v>
      </c>
      <c r="E3547" s="82" t="s">
        <v>339</v>
      </c>
      <c r="F3547" s="82" t="s">
        <v>34</v>
      </c>
      <c r="G3547" s="84">
        <f t="shared" si="937"/>
        <v>0</v>
      </c>
      <c r="H3547" s="84">
        <f t="shared" si="937"/>
        <v>0</v>
      </c>
      <c r="I3547" s="84">
        <f t="shared" si="937"/>
        <v>0</v>
      </c>
      <c r="J3547" s="159"/>
      <c r="K3547" s="58"/>
      <c r="L3547" s="58"/>
      <c r="M3547" s="58"/>
      <c r="N3547" s="58"/>
      <c r="O3547" s="58"/>
      <c r="P3547" s="58"/>
      <c r="Q3547" s="58"/>
      <c r="R3547" s="58"/>
    </row>
    <row r="3548" spans="1:18" s="46" customFormat="1" ht="28.5" hidden="1" customHeight="1" x14ac:dyDescent="0.2">
      <c r="A3548" s="80" t="s">
        <v>35</v>
      </c>
      <c r="B3548" s="133">
        <v>795</v>
      </c>
      <c r="C3548" s="137" t="s">
        <v>155</v>
      </c>
      <c r="D3548" s="137" t="s">
        <v>16</v>
      </c>
      <c r="E3548" s="82" t="s">
        <v>339</v>
      </c>
      <c r="F3548" s="82" t="s">
        <v>36</v>
      </c>
      <c r="G3548" s="84"/>
      <c r="H3548" s="84"/>
      <c r="I3548" s="84"/>
      <c r="J3548" s="159"/>
      <c r="K3548" s="58"/>
      <c r="L3548" s="58"/>
      <c r="M3548" s="58"/>
      <c r="N3548" s="58"/>
      <c r="O3548" s="58"/>
      <c r="P3548" s="58"/>
      <c r="Q3548" s="58"/>
      <c r="R3548" s="58"/>
    </row>
    <row r="3549" spans="1:18" hidden="1" x14ac:dyDescent="0.2">
      <c r="A3549" s="121" t="s">
        <v>157</v>
      </c>
      <c r="B3549" s="133">
        <v>795</v>
      </c>
      <c r="C3549" s="82" t="s">
        <v>155</v>
      </c>
      <c r="D3549" s="82" t="s">
        <v>25</v>
      </c>
      <c r="E3549" s="82"/>
      <c r="F3549" s="82"/>
      <c r="G3549" s="84">
        <f>G3550+G3557</f>
        <v>0</v>
      </c>
      <c r="H3549" s="84">
        <f t="shared" ref="H3549:I3549" si="938">H3550</f>
        <v>0</v>
      </c>
      <c r="I3549" s="84">
        <f t="shared" si="938"/>
        <v>0</v>
      </c>
      <c r="J3549" s="159"/>
      <c r="K3549" s="69"/>
      <c r="L3549" s="69"/>
      <c r="M3549" s="69"/>
      <c r="N3549" s="69"/>
      <c r="O3549" s="69"/>
      <c r="P3549" s="69"/>
      <c r="Q3549" s="69"/>
      <c r="R3549" s="69"/>
    </row>
    <row r="3550" spans="1:18" s="3" customFormat="1" ht="52.5" hidden="1" customHeight="1" x14ac:dyDescent="0.2">
      <c r="A3550" s="80" t="s">
        <v>429</v>
      </c>
      <c r="B3550" s="133">
        <v>795</v>
      </c>
      <c r="C3550" s="82" t="s">
        <v>155</v>
      </c>
      <c r="D3550" s="82" t="s">
        <v>25</v>
      </c>
      <c r="E3550" s="82" t="s">
        <v>271</v>
      </c>
      <c r="F3550" s="82"/>
      <c r="G3550" s="84">
        <f>G3553+G3683+G3685+G3655+G3554</f>
        <v>0</v>
      </c>
      <c r="H3550" s="84">
        <f>H3553+H3683+H3685+H3655</f>
        <v>0</v>
      </c>
      <c r="I3550" s="84">
        <f>I3553+I3683+I3685+I3655</f>
        <v>0</v>
      </c>
      <c r="J3550" s="159"/>
      <c r="K3550" s="62"/>
      <c r="L3550" s="62"/>
      <c r="M3550" s="62"/>
      <c r="N3550" s="62"/>
      <c r="O3550" s="62"/>
      <c r="P3550" s="62"/>
      <c r="Q3550" s="62"/>
      <c r="R3550" s="62"/>
    </row>
    <row r="3551" spans="1:18" ht="28.5" hidden="1" customHeight="1" x14ac:dyDescent="0.2">
      <c r="A3551" s="80" t="s">
        <v>663</v>
      </c>
      <c r="B3551" s="133">
        <v>795</v>
      </c>
      <c r="C3551" s="82" t="s">
        <v>155</v>
      </c>
      <c r="D3551" s="82" t="s">
        <v>25</v>
      </c>
      <c r="E3551" s="82" t="s">
        <v>272</v>
      </c>
      <c r="F3551" s="82"/>
      <c r="G3551" s="84">
        <f>G3552</f>
        <v>0</v>
      </c>
      <c r="H3551" s="84">
        <f t="shared" ref="G3551:I3555" si="939">H3552</f>
        <v>0</v>
      </c>
      <c r="I3551" s="84">
        <f t="shared" si="939"/>
        <v>0</v>
      </c>
      <c r="J3551" s="159"/>
      <c r="K3551" s="69"/>
      <c r="L3551" s="69"/>
      <c r="M3551" s="69"/>
      <c r="N3551" s="69"/>
      <c r="O3551" s="69"/>
      <c r="P3551" s="69"/>
      <c r="Q3551" s="69"/>
      <c r="R3551" s="69"/>
    </row>
    <row r="3552" spans="1:18" ht="25.5" hidden="1" x14ac:dyDescent="0.2">
      <c r="A3552" s="80" t="s">
        <v>33</v>
      </c>
      <c r="B3552" s="133">
        <v>795</v>
      </c>
      <c r="C3552" s="82" t="s">
        <v>155</v>
      </c>
      <c r="D3552" s="82" t="s">
        <v>25</v>
      </c>
      <c r="E3552" s="82" t="s">
        <v>272</v>
      </c>
      <c r="F3552" s="82" t="s">
        <v>34</v>
      </c>
      <c r="G3552" s="84">
        <f t="shared" si="939"/>
        <v>0</v>
      </c>
      <c r="H3552" s="84">
        <f t="shared" si="939"/>
        <v>0</v>
      </c>
      <c r="I3552" s="84">
        <f t="shared" si="939"/>
        <v>0</v>
      </c>
      <c r="J3552" s="159"/>
      <c r="K3552" s="69"/>
      <c r="L3552" s="69"/>
      <c r="M3552" s="69"/>
      <c r="N3552" s="69"/>
      <c r="O3552" s="69"/>
      <c r="P3552" s="69"/>
      <c r="Q3552" s="69"/>
      <c r="R3552" s="69"/>
    </row>
    <row r="3553" spans="1:20" ht="25.5" hidden="1" x14ac:dyDescent="0.2">
      <c r="A3553" s="80" t="s">
        <v>35</v>
      </c>
      <c r="B3553" s="133">
        <v>795</v>
      </c>
      <c r="C3553" s="82" t="s">
        <v>155</v>
      </c>
      <c r="D3553" s="82" t="s">
        <v>25</v>
      </c>
      <c r="E3553" s="82" t="s">
        <v>272</v>
      </c>
      <c r="F3553" s="82" t="s">
        <v>36</v>
      </c>
      <c r="G3553" s="84"/>
      <c r="H3553" s="84"/>
      <c r="I3553" s="84"/>
      <c r="J3553" s="159"/>
      <c r="K3553" s="69"/>
      <c r="L3553" s="69"/>
      <c r="M3553" s="69"/>
      <c r="N3553" s="69"/>
      <c r="O3553" s="69"/>
      <c r="P3553" s="69"/>
      <c r="Q3553" s="69"/>
      <c r="R3553" s="69"/>
    </row>
    <row r="3554" spans="1:20" ht="28.5" hidden="1" customHeight="1" x14ac:dyDescent="0.2">
      <c r="A3554" s="80" t="s">
        <v>468</v>
      </c>
      <c r="B3554" s="133">
        <v>795</v>
      </c>
      <c r="C3554" s="82" t="s">
        <v>155</v>
      </c>
      <c r="D3554" s="82" t="s">
        <v>25</v>
      </c>
      <c r="E3554" s="82" t="s">
        <v>467</v>
      </c>
      <c r="F3554" s="82"/>
      <c r="G3554" s="84">
        <f>G3555</f>
        <v>0</v>
      </c>
      <c r="H3554" s="84">
        <f t="shared" si="939"/>
        <v>0</v>
      </c>
      <c r="I3554" s="84">
        <f t="shared" si="939"/>
        <v>0</v>
      </c>
      <c r="J3554" s="159"/>
      <c r="K3554" s="69"/>
      <c r="L3554" s="69"/>
      <c r="M3554" s="69"/>
      <c r="N3554" s="69"/>
      <c r="O3554" s="69"/>
      <c r="P3554" s="69"/>
      <c r="Q3554" s="69"/>
      <c r="R3554" s="69"/>
    </row>
    <row r="3555" spans="1:20" ht="25.5" hidden="1" x14ac:dyDescent="0.2">
      <c r="A3555" s="80" t="s">
        <v>33</v>
      </c>
      <c r="B3555" s="133">
        <v>795</v>
      </c>
      <c r="C3555" s="82" t="s">
        <v>155</v>
      </c>
      <c r="D3555" s="82" t="s">
        <v>25</v>
      </c>
      <c r="E3555" s="82" t="s">
        <v>467</v>
      </c>
      <c r="F3555" s="82" t="s">
        <v>34</v>
      </c>
      <c r="G3555" s="84">
        <f t="shared" si="939"/>
        <v>0</v>
      </c>
      <c r="H3555" s="84">
        <f t="shared" si="939"/>
        <v>0</v>
      </c>
      <c r="I3555" s="84">
        <f t="shared" si="939"/>
        <v>0</v>
      </c>
      <c r="J3555" s="159"/>
      <c r="K3555" s="69"/>
      <c r="L3555" s="69"/>
      <c r="M3555" s="69"/>
      <c r="N3555" s="69"/>
      <c r="O3555" s="69"/>
      <c r="P3555" s="69"/>
      <c r="Q3555" s="69"/>
      <c r="R3555" s="69"/>
    </row>
    <row r="3556" spans="1:20" ht="25.5" hidden="1" x14ac:dyDescent="0.2">
      <c r="A3556" s="80" t="s">
        <v>35</v>
      </c>
      <c r="B3556" s="133">
        <v>795</v>
      </c>
      <c r="C3556" s="82" t="s">
        <v>155</v>
      </c>
      <c r="D3556" s="82" t="s">
        <v>25</v>
      </c>
      <c r="E3556" s="82" t="s">
        <v>467</v>
      </c>
      <c r="F3556" s="82" t="s">
        <v>36</v>
      </c>
      <c r="G3556" s="84"/>
      <c r="H3556" s="84"/>
      <c r="I3556" s="84"/>
      <c r="J3556" s="159"/>
      <c r="K3556" s="69"/>
      <c r="L3556" s="69"/>
      <c r="M3556" s="69"/>
      <c r="N3556" s="69"/>
      <c r="O3556" s="69"/>
      <c r="P3556" s="69"/>
      <c r="Q3556" s="69"/>
      <c r="R3556" s="69"/>
    </row>
    <row r="3557" spans="1:20" s="113" customFormat="1" ht="26.25" hidden="1" customHeight="1" x14ac:dyDescent="0.2">
      <c r="A3557" s="138" t="s">
        <v>146</v>
      </c>
      <c r="B3557" s="133">
        <v>795</v>
      </c>
      <c r="C3557" s="82" t="s">
        <v>155</v>
      </c>
      <c r="D3557" s="82" t="s">
        <v>25</v>
      </c>
      <c r="E3557" s="131" t="s">
        <v>192</v>
      </c>
      <c r="F3557" s="140"/>
      <c r="G3557" s="84">
        <f>G3561</f>
        <v>0</v>
      </c>
      <c r="H3557" s="141">
        <f t="shared" ref="H3557:I3557" si="940">H3558+H3561+H3566+H3569+H3584</f>
        <v>0</v>
      </c>
      <c r="I3557" s="141">
        <f t="shared" si="940"/>
        <v>0</v>
      </c>
      <c r="J3557" s="112"/>
      <c r="P3557" s="112"/>
      <c r="Q3557" s="112"/>
      <c r="R3557" s="112"/>
      <c r="S3557" s="112"/>
      <c r="T3557" s="112"/>
    </row>
    <row r="3558" spans="1:20" s="113" customFormat="1" ht="51.75" hidden="1" customHeight="1" x14ac:dyDescent="0.2">
      <c r="A3558" s="80" t="s">
        <v>565</v>
      </c>
      <c r="B3558" s="133">
        <v>795</v>
      </c>
      <c r="C3558" s="82" t="s">
        <v>155</v>
      </c>
      <c r="D3558" s="82" t="s">
        <v>25</v>
      </c>
      <c r="E3558" s="82" t="s">
        <v>566</v>
      </c>
      <c r="F3558" s="82"/>
      <c r="G3558" s="84">
        <f t="shared" ref="G3558:I3559" si="941">G3559</f>
        <v>0</v>
      </c>
      <c r="H3558" s="84">
        <f t="shared" si="941"/>
        <v>0</v>
      </c>
      <c r="I3558" s="84">
        <f t="shared" si="941"/>
        <v>0</v>
      </c>
      <c r="J3558" s="112"/>
      <c r="P3558" s="112"/>
      <c r="Q3558" s="112"/>
      <c r="R3558" s="112"/>
      <c r="S3558" s="112"/>
      <c r="T3558" s="112"/>
    </row>
    <row r="3559" spans="1:20" s="113" customFormat="1" ht="26.25" hidden="1" customHeight="1" x14ac:dyDescent="0.2">
      <c r="A3559" s="80" t="s">
        <v>297</v>
      </c>
      <c r="B3559" s="133">
        <v>795</v>
      </c>
      <c r="C3559" s="82" t="s">
        <v>155</v>
      </c>
      <c r="D3559" s="82" t="s">
        <v>25</v>
      </c>
      <c r="E3559" s="82" t="s">
        <v>566</v>
      </c>
      <c r="F3559" s="82" t="s">
        <v>34</v>
      </c>
      <c r="G3559" s="84">
        <f t="shared" si="941"/>
        <v>0</v>
      </c>
      <c r="H3559" s="84">
        <f t="shared" si="941"/>
        <v>0</v>
      </c>
      <c r="I3559" s="84">
        <f t="shared" si="941"/>
        <v>0</v>
      </c>
      <c r="J3559" s="112"/>
      <c r="P3559" s="112"/>
      <c r="Q3559" s="112"/>
      <c r="R3559" s="112"/>
      <c r="S3559" s="112"/>
      <c r="T3559" s="112"/>
    </row>
    <row r="3560" spans="1:20" s="113" customFormat="1" ht="26.25" hidden="1" customHeight="1" x14ac:dyDescent="0.2">
      <c r="A3560" s="80" t="s">
        <v>35</v>
      </c>
      <c r="B3560" s="133">
        <v>795</v>
      </c>
      <c r="C3560" s="82" t="s">
        <v>155</v>
      </c>
      <c r="D3560" s="82" t="s">
        <v>25</v>
      </c>
      <c r="E3560" s="82" t="s">
        <v>566</v>
      </c>
      <c r="F3560" s="82" t="s">
        <v>36</v>
      </c>
      <c r="G3560" s="84">
        <f>'прил 4'!G3338</f>
        <v>0</v>
      </c>
      <c r="H3560" s="84"/>
      <c r="I3560" s="84"/>
      <c r="J3560" s="112"/>
      <c r="P3560" s="112"/>
      <c r="Q3560" s="112"/>
      <c r="R3560" s="112"/>
      <c r="S3560" s="112"/>
      <c r="T3560" s="112"/>
    </row>
    <row r="3561" spans="1:20" s="87" customFormat="1" ht="20.25" hidden="1" customHeight="1" x14ac:dyDescent="0.2">
      <c r="A3561" s="80" t="s">
        <v>305</v>
      </c>
      <c r="B3561" s="133">
        <v>795</v>
      </c>
      <c r="C3561" s="82" t="s">
        <v>155</v>
      </c>
      <c r="D3561" s="82" t="s">
        <v>25</v>
      </c>
      <c r="E3561" s="82" t="s">
        <v>193</v>
      </c>
      <c r="F3561" s="82"/>
      <c r="G3561" s="84">
        <f>G3564</f>
        <v>0</v>
      </c>
      <c r="H3561" s="84">
        <f t="shared" ref="H3561:I3561" si="942">H3564+H3572</f>
        <v>0</v>
      </c>
      <c r="I3561" s="84">
        <f t="shared" si="942"/>
        <v>0</v>
      </c>
      <c r="J3561" s="114"/>
      <c r="P3561" s="114"/>
      <c r="Q3561" s="114"/>
      <c r="R3561" s="114"/>
      <c r="S3561" s="114"/>
      <c r="T3561" s="114"/>
    </row>
    <row r="3562" spans="1:20" s="87" customFormat="1" ht="29.25" hidden="1" customHeight="1" x14ac:dyDescent="0.2">
      <c r="A3562" s="80" t="s">
        <v>27</v>
      </c>
      <c r="B3562" s="133">
        <v>795</v>
      </c>
      <c r="C3562" s="82" t="s">
        <v>155</v>
      </c>
      <c r="D3562" s="82" t="s">
        <v>25</v>
      </c>
      <c r="E3562" s="82" t="s">
        <v>193</v>
      </c>
      <c r="F3562" s="82" t="s">
        <v>28</v>
      </c>
      <c r="G3562" s="84">
        <f>G3563</f>
        <v>0</v>
      </c>
      <c r="H3562" s="84"/>
      <c r="I3562" s="84"/>
      <c r="J3562" s="114"/>
      <c r="P3562" s="114"/>
      <c r="Q3562" s="114"/>
      <c r="R3562" s="114"/>
      <c r="S3562" s="114"/>
      <c r="T3562" s="114"/>
    </row>
    <row r="3563" spans="1:20" s="87" customFormat="1" ht="19.5" hidden="1" customHeight="1" x14ac:dyDescent="0.2">
      <c r="A3563" s="80" t="s">
        <v>29</v>
      </c>
      <c r="B3563" s="133">
        <v>795</v>
      </c>
      <c r="C3563" s="82" t="s">
        <v>155</v>
      </c>
      <c r="D3563" s="82" t="s">
        <v>25</v>
      </c>
      <c r="E3563" s="82" t="s">
        <v>193</v>
      </c>
      <c r="F3563" s="82" t="s">
        <v>30</v>
      </c>
      <c r="G3563" s="84"/>
      <c r="H3563" s="84"/>
      <c r="I3563" s="84"/>
      <c r="J3563" s="114"/>
      <c r="P3563" s="114"/>
      <c r="Q3563" s="114"/>
      <c r="R3563" s="114"/>
      <c r="S3563" s="114"/>
      <c r="T3563" s="114"/>
    </row>
    <row r="3564" spans="1:20" s="87" customFormat="1" hidden="1" x14ac:dyDescent="0.2">
      <c r="A3564" s="80" t="s">
        <v>60</v>
      </c>
      <c r="B3564" s="133">
        <v>795</v>
      </c>
      <c r="C3564" s="82" t="s">
        <v>155</v>
      </c>
      <c r="D3564" s="82" t="s">
        <v>25</v>
      </c>
      <c r="E3564" s="82" t="s">
        <v>193</v>
      </c>
      <c r="F3564" s="82" t="s">
        <v>34</v>
      </c>
      <c r="G3564" s="84">
        <f t="shared" ref="G3564:I3564" si="943">G3565</f>
        <v>0</v>
      </c>
      <c r="H3564" s="84">
        <f t="shared" si="943"/>
        <v>0</v>
      </c>
      <c r="I3564" s="84">
        <f t="shared" si="943"/>
        <v>0</v>
      </c>
      <c r="J3564" s="114"/>
      <c r="P3564" s="114"/>
      <c r="Q3564" s="114"/>
      <c r="R3564" s="114"/>
      <c r="S3564" s="114"/>
      <c r="T3564" s="114"/>
    </row>
    <row r="3565" spans="1:20" s="87" customFormat="1" ht="18.75" hidden="1" customHeight="1" x14ac:dyDescent="0.2">
      <c r="A3565" s="80" t="s">
        <v>302</v>
      </c>
      <c r="B3565" s="133">
        <v>795</v>
      </c>
      <c r="C3565" s="82" t="s">
        <v>155</v>
      </c>
      <c r="D3565" s="82" t="s">
        <v>25</v>
      </c>
      <c r="E3565" s="82" t="s">
        <v>193</v>
      </c>
      <c r="F3565" s="82" t="s">
        <v>36</v>
      </c>
      <c r="G3565" s="84"/>
      <c r="H3565" s="84"/>
      <c r="I3565" s="84"/>
      <c r="J3565" s="114"/>
      <c r="P3565" s="114"/>
      <c r="Q3565" s="114"/>
      <c r="R3565" s="114"/>
      <c r="S3565" s="114"/>
      <c r="T3565" s="114"/>
    </row>
    <row r="3566" spans="1:20" s="46" customFormat="1" ht="17.25" hidden="1" customHeight="1" x14ac:dyDescent="0.2">
      <c r="A3566" s="80" t="s">
        <v>261</v>
      </c>
      <c r="B3566" s="133">
        <v>795</v>
      </c>
      <c r="C3566" s="82" t="s">
        <v>155</v>
      </c>
      <c r="D3566" s="82" t="s">
        <v>66</v>
      </c>
      <c r="E3566" s="82"/>
      <c r="F3566" s="82"/>
      <c r="G3566" s="84">
        <f>G3569</f>
        <v>0</v>
      </c>
      <c r="H3566" s="84">
        <f t="shared" ref="H3566:I3566" si="944">H3569</f>
        <v>0</v>
      </c>
      <c r="I3566" s="84">
        <f t="shared" si="944"/>
        <v>0</v>
      </c>
      <c r="J3566" s="159"/>
      <c r="K3566" s="58"/>
      <c r="L3566" s="58"/>
      <c r="M3566" s="58"/>
      <c r="N3566" s="58"/>
      <c r="O3566" s="58"/>
      <c r="P3566" s="58"/>
      <c r="Q3566" s="58"/>
      <c r="R3566" s="58"/>
    </row>
    <row r="3567" spans="1:20" s="46" customFormat="1" ht="17.25" hidden="1" customHeight="1" x14ac:dyDescent="0.2">
      <c r="A3567" s="80"/>
      <c r="B3567" s="133">
        <v>795</v>
      </c>
      <c r="C3567" s="82"/>
      <c r="D3567" s="82"/>
      <c r="E3567" s="82"/>
      <c r="F3567" s="82"/>
      <c r="G3567" s="84"/>
      <c r="H3567" s="84"/>
      <c r="I3567" s="84"/>
      <c r="J3567" s="159"/>
      <c r="K3567" s="58"/>
      <c r="L3567" s="58"/>
      <c r="M3567" s="58"/>
      <c r="N3567" s="58"/>
      <c r="O3567" s="58"/>
      <c r="P3567" s="58"/>
      <c r="Q3567" s="58"/>
      <c r="R3567" s="58"/>
    </row>
    <row r="3568" spans="1:20" s="46" customFormat="1" ht="17.25" hidden="1" customHeight="1" x14ac:dyDescent="0.2">
      <c r="A3568" s="80"/>
      <c r="B3568" s="133">
        <v>795</v>
      </c>
      <c r="C3568" s="82"/>
      <c r="D3568" s="82"/>
      <c r="E3568" s="82"/>
      <c r="F3568" s="82"/>
      <c r="G3568" s="84"/>
      <c r="H3568" s="84"/>
      <c r="I3568" s="84"/>
      <c r="J3568" s="159"/>
      <c r="K3568" s="58"/>
      <c r="L3568" s="58"/>
      <c r="M3568" s="58"/>
      <c r="N3568" s="58"/>
      <c r="O3568" s="58"/>
      <c r="P3568" s="58"/>
      <c r="Q3568" s="58"/>
      <c r="R3568" s="58"/>
    </row>
    <row r="3569" spans="1:18" ht="51" hidden="1" x14ac:dyDescent="0.2">
      <c r="A3569" s="80" t="s">
        <v>429</v>
      </c>
      <c r="B3569" s="133">
        <v>795</v>
      </c>
      <c r="C3569" s="82" t="s">
        <v>155</v>
      </c>
      <c r="D3569" s="82" t="s">
        <v>66</v>
      </c>
      <c r="E3569" s="82" t="s">
        <v>271</v>
      </c>
      <c r="F3569" s="82"/>
      <c r="G3569" s="84">
        <f>G3570</f>
        <v>0</v>
      </c>
      <c r="H3569" s="84">
        <f t="shared" ref="H3569:I3569" si="945">H3570</f>
        <v>0</v>
      </c>
      <c r="I3569" s="84">
        <f t="shared" si="945"/>
        <v>0</v>
      </c>
      <c r="J3569" s="159"/>
      <c r="K3569" s="69"/>
      <c r="L3569" s="69"/>
      <c r="M3569" s="69"/>
      <c r="N3569" s="69"/>
      <c r="O3569" s="69"/>
      <c r="P3569" s="69"/>
      <c r="Q3569" s="69"/>
      <c r="R3569" s="69"/>
    </row>
    <row r="3570" spans="1:18" hidden="1" x14ac:dyDescent="0.2">
      <c r="A3570" s="80" t="s">
        <v>75</v>
      </c>
      <c r="B3570" s="133">
        <v>795</v>
      </c>
      <c r="C3570" s="82" t="s">
        <v>155</v>
      </c>
      <c r="D3570" s="82" t="s">
        <v>66</v>
      </c>
      <c r="E3570" s="82" t="s">
        <v>94</v>
      </c>
      <c r="F3570" s="82"/>
      <c r="G3570" s="84">
        <f>G3571</f>
        <v>0</v>
      </c>
      <c r="H3570" s="84">
        <f t="shared" ref="H3570:I3570" si="946">H3571</f>
        <v>0</v>
      </c>
      <c r="I3570" s="84">
        <f t="shared" si="946"/>
        <v>0</v>
      </c>
      <c r="J3570" s="159"/>
      <c r="K3570" s="69"/>
      <c r="L3570" s="69"/>
      <c r="M3570" s="69"/>
      <c r="N3570" s="69"/>
      <c r="O3570" s="69"/>
      <c r="P3570" s="69"/>
      <c r="Q3570" s="69"/>
      <c r="R3570" s="69"/>
    </row>
    <row r="3571" spans="1:18" ht="25.5" hidden="1" x14ac:dyDescent="0.2">
      <c r="A3571" s="80" t="s">
        <v>33</v>
      </c>
      <c r="B3571" s="133">
        <v>795</v>
      </c>
      <c r="C3571" s="82" t="s">
        <v>155</v>
      </c>
      <c r="D3571" s="82" t="s">
        <v>66</v>
      </c>
      <c r="E3571" s="82" t="s">
        <v>94</v>
      </c>
      <c r="F3571" s="82" t="s">
        <v>34</v>
      </c>
      <c r="G3571" s="84">
        <f>G3572</f>
        <v>0</v>
      </c>
      <c r="H3571" s="84">
        <f>H3572</f>
        <v>0</v>
      </c>
      <c r="I3571" s="84">
        <f>I3572</f>
        <v>0</v>
      </c>
      <c r="J3571" s="159"/>
      <c r="K3571" s="69"/>
      <c r="L3571" s="69"/>
      <c r="M3571" s="69"/>
      <c r="N3571" s="69"/>
      <c r="O3571" s="69"/>
      <c r="P3571" s="69"/>
      <c r="Q3571" s="69"/>
      <c r="R3571" s="69"/>
    </row>
    <row r="3572" spans="1:18" ht="30.75" hidden="1" customHeight="1" x14ac:dyDescent="0.2">
      <c r="A3572" s="80" t="s">
        <v>35</v>
      </c>
      <c r="B3572" s="133">
        <v>795</v>
      </c>
      <c r="C3572" s="82" t="s">
        <v>155</v>
      </c>
      <c r="D3572" s="82" t="s">
        <v>66</v>
      </c>
      <c r="E3572" s="82" t="s">
        <v>94</v>
      </c>
      <c r="F3572" s="82" t="s">
        <v>36</v>
      </c>
      <c r="G3572" s="84"/>
      <c r="H3572" s="84"/>
      <c r="I3572" s="84"/>
      <c r="J3572" s="159"/>
      <c r="K3572" s="69"/>
      <c r="L3572" s="69"/>
      <c r="M3572" s="69"/>
      <c r="N3572" s="69"/>
      <c r="O3572" s="69"/>
      <c r="P3572" s="69"/>
      <c r="Q3572" s="69"/>
      <c r="R3572" s="69"/>
    </row>
    <row r="3573" spans="1:18" s="22" customFormat="1" ht="22.5" hidden="1" customHeight="1" x14ac:dyDescent="0.2">
      <c r="A3573" s="138" t="s">
        <v>2</v>
      </c>
      <c r="B3573" s="139">
        <v>795</v>
      </c>
      <c r="C3573" s="140" t="s">
        <v>145</v>
      </c>
      <c r="D3573" s="140"/>
      <c r="E3573" s="140"/>
      <c r="F3573" s="140"/>
      <c r="G3573" s="141">
        <f>G3574</f>
        <v>0</v>
      </c>
      <c r="H3573" s="141">
        <f t="shared" ref="H3573:I3574" si="947">H3574</f>
        <v>0</v>
      </c>
      <c r="I3573" s="141">
        <f t="shared" si="947"/>
        <v>0</v>
      </c>
      <c r="J3573" s="176"/>
      <c r="K3573" s="61"/>
      <c r="L3573" s="61"/>
      <c r="M3573" s="61"/>
      <c r="N3573" s="61"/>
      <c r="O3573" s="61"/>
      <c r="P3573" s="61"/>
      <c r="Q3573" s="222"/>
      <c r="R3573" s="61"/>
    </row>
    <row r="3574" spans="1:18" s="3" customFormat="1" ht="24.75" hidden="1" customHeight="1" x14ac:dyDescent="0.2">
      <c r="A3574" s="80" t="s">
        <v>320</v>
      </c>
      <c r="B3574" s="133">
        <v>795</v>
      </c>
      <c r="C3574" s="82" t="s">
        <v>145</v>
      </c>
      <c r="D3574" s="82" t="s">
        <v>155</v>
      </c>
      <c r="E3574" s="82"/>
      <c r="F3574" s="82"/>
      <c r="G3574" s="84">
        <f>G3575</f>
        <v>0</v>
      </c>
      <c r="H3574" s="84">
        <f t="shared" si="947"/>
        <v>0</v>
      </c>
      <c r="I3574" s="84">
        <f t="shared" si="947"/>
        <v>0</v>
      </c>
      <c r="J3574" s="159"/>
      <c r="K3574" s="62"/>
      <c r="L3574" s="62"/>
      <c r="M3574" s="62"/>
      <c r="N3574" s="62"/>
      <c r="O3574" s="62"/>
      <c r="P3574" s="62"/>
      <c r="Q3574" s="62"/>
      <c r="R3574" s="62"/>
    </row>
    <row r="3575" spans="1:18" s="3" customFormat="1" ht="38.25" hidden="1" customHeight="1" x14ac:dyDescent="0.2">
      <c r="A3575" s="80" t="s">
        <v>419</v>
      </c>
      <c r="B3575" s="133">
        <v>795</v>
      </c>
      <c r="C3575" s="82" t="s">
        <v>145</v>
      </c>
      <c r="D3575" s="82" t="s">
        <v>155</v>
      </c>
      <c r="E3575" s="82" t="s">
        <v>242</v>
      </c>
      <c r="F3575" s="82"/>
      <c r="G3575" s="84">
        <f>G3578</f>
        <v>0</v>
      </c>
      <c r="H3575" s="84">
        <f t="shared" ref="H3575:I3575" si="948">H3578</f>
        <v>0</v>
      </c>
      <c r="I3575" s="84">
        <f t="shared" si="948"/>
        <v>0</v>
      </c>
      <c r="J3575" s="159"/>
      <c r="K3575" s="62"/>
      <c r="L3575" s="62"/>
      <c r="M3575" s="62"/>
      <c r="N3575" s="62"/>
      <c r="O3575" s="62"/>
      <c r="P3575" s="62"/>
      <c r="Q3575" s="62"/>
      <c r="R3575" s="62"/>
    </row>
    <row r="3576" spans="1:18" s="3" customFormat="1" ht="38.25" hidden="1" customHeight="1" x14ac:dyDescent="0.2">
      <c r="A3576" s="80" t="s">
        <v>465</v>
      </c>
      <c r="B3576" s="133">
        <v>795</v>
      </c>
      <c r="C3576" s="82" t="s">
        <v>145</v>
      </c>
      <c r="D3576" s="82" t="s">
        <v>155</v>
      </c>
      <c r="E3576" s="82" t="s">
        <v>466</v>
      </c>
      <c r="F3576" s="82"/>
      <c r="G3576" s="84">
        <f>G3577</f>
        <v>0</v>
      </c>
      <c r="H3576" s="84">
        <f t="shared" ref="H3576:I3577" si="949">H3577</f>
        <v>0</v>
      </c>
      <c r="I3576" s="84">
        <f t="shared" si="949"/>
        <v>0</v>
      </c>
      <c r="J3576" s="160"/>
      <c r="K3576" s="62"/>
      <c r="L3576" s="62"/>
      <c r="M3576" s="62"/>
      <c r="N3576" s="62"/>
      <c r="O3576" s="62"/>
      <c r="P3576" s="62"/>
      <c r="Q3576" s="62"/>
      <c r="R3576" s="62"/>
    </row>
    <row r="3577" spans="1:18" s="3" customFormat="1" ht="38.25" hidden="1" customHeight="1" x14ac:dyDescent="0.2">
      <c r="A3577" s="80" t="s">
        <v>33</v>
      </c>
      <c r="B3577" s="133">
        <v>795</v>
      </c>
      <c r="C3577" s="82" t="s">
        <v>145</v>
      </c>
      <c r="D3577" s="82" t="s">
        <v>155</v>
      </c>
      <c r="E3577" s="82" t="s">
        <v>466</v>
      </c>
      <c r="F3577" s="82" t="s">
        <v>34</v>
      </c>
      <c r="G3577" s="84">
        <f>G3578</f>
        <v>0</v>
      </c>
      <c r="H3577" s="84">
        <f t="shared" si="949"/>
        <v>0</v>
      </c>
      <c r="I3577" s="84">
        <f t="shared" si="949"/>
        <v>0</v>
      </c>
      <c r="J3577" s="160"/>
      <c r="K3577" s="62"/>
      <c r="L3577" s="62"/>
      <c r="M3577" s="62"/>
      <c r="N3577" s="62"/>
      <c r="O3577" s="62"/>
      <c r="P3577" s="62"/>
      <c r="Q3577" s="62"/>
      <c r="R3577" s="62"/>
    </row>
    <row r="3578" spans="1:18" s="3" customFormat="1" ht="38.25" hidden="1" customHeight="1" x14ac:dyDescent="0.2">
      <c r="A3578" s="80" t="s">
        <v>35</v>
      </c>
      <c r="B3578" s="133">
        <v>795</v>
      </c>
      <c r="C3578" s="82" t="s">
        <v>145</v>
      </c>
      <c r="D3578" s="82" t="s">
        <v>155</v>
      </c>
      <c r="E3578" s="82" t="s">
        <v>466</v>
      </c>
      <c r="F3578" s="82" t="s">
        <v>36</v>
      </c>
      <c r="G3578" s="84"/>
      <c r="H3578" s="84"/>
      <c r="I3578" s="84"/>
      <c r="J3578" s="159"/>
      <c r="K3578" s="62"/>
      <c r="L3578" s="62"/>
      <c r="M3578" s="62"/>
      <c r="N3578" s="62"/>
      <c r="O3578" s="62"/>
      <c r="P3578" s="62"/>
      <c r="Q3578" s="62"/>
      <c r="R3578" s="62"/>
    </row>
    <row r="3579" spans="1:18" s="113" customFormat="1" hidden="1" x14ac:dyDescent="0.2">
      <c r="A3579" s="250" t="s">
        <v>70</v>
      </c>
      <c r="B3579" s="241"/>
      <c r="C3579" s="146"/>
      <c r="D3579" s="146"/>
      <c r="E3579" s="146"/>
      <c r="F3579" s="146"/>
      <c r="G3579" s="93">
        <f>G3488+G3573+G3523+G3482</f>
        <v>0</v>
      </c>
      <c r="H3579" s="93">
        <f>H3488</f>
        <v>0</v>
      </c>
      <c r="I3579" s="93">
        <f>I3488</f>
        <v>0</v>
      </c>
      <c r="J3579" s="172"/>
      <c r="K3579" s="187"/>
      <c r="L3579" s="187"/>
      <c r="M3579" s="187"/>
      <c r="N3579" s="187"/>
      <c r="O3579" s="187"/>
      <c r="P3579" s="187"/>
      <c r="Q3579" s="187"/>
      <c r="R3579" s="187"/>
    </row>
    <row r="3580" spans="1:18" ht="42.75" customHeight="1" x14ac:dyDescent="0.2">
      <c r="A3580" s="350" t="s">
        <v>1099</v>
      </c>
      <c r="B3580" s="347">
        <v>799</v>
      </c>
      <c r="C3580" s="354"/>
      <c r="D3580" s="354"/>
      <c r="E3580" s="354"/>
      <c r="F3580" s="354"/>
      <c r="G3580" s="353"/>
      <c r="H3580" s="353"/>
      <c r="I3580" s="353"/>
      <c r="J3580" s="284"/>
      <c r="K3580" s="220"/>
      <c r="L3580" s="69"/>
      <c r="M3580" s="69"/>
      <c r="N3580" s="69"/>
      <c r="O3580" s="69"/>
      <c r="P3580" s="69"/>
      <c r="Q3580" s="69"/>
      <c r="R3580" s="69"/>
    </row>
    <row r="3581" spans="1:18" s="33" customFormat="1" ht="39" customHeight="1" x14ac:dyDescent="0.2">
      <c r="A3581" s="122" t="s">
        <v>332</v>
      </c>
      <c r="B3581" s="133">
        <v>799</v>
      </c>
      <c r="C3581" s="82" t="s">
        <v>16</v>
      </c>
      <c r="D3581" s="82" t="s">
        <v>145</v>
      </c>
      <c r="E3581" s="82"/>
      <c r="F3581" s="82"/>
      <c r="G3581" s="84">
        <f>G3583+G3590</f>
        <v>3285993</v>
      </c>
      <c r="H3581" s="84">
        <f t="shared" ref="H3581:I3581" si="950">H3583</f>
        <v>3285993</v>
      </c>
      <c r="I3581" s="84">
        <f t="shared" si="950"/>
        <v>3285993</v>
      </c>
      <c r="J3581" s="159"/>
      <c r="K3581" s="191"/>
      <c r="L3581" s="191"/>
      <c r="M3581" s="191"/>
      <c r="N3581" s="191"/>
      <c r="O3581" s="191"/>
      <c r="P3581" s="191"/>
      <c r="Q3581" s="191"/>
      <c r="R3581" s="191"/>
    </row>
    <row r="3582" spans="1:18" s="3" customFormat="1" ht="38.25" hidden="1" x14ac:dyDescent="0.2">
      <c r="A3582" s="80" t="s">
        <v>144</v>
      </c>
      <c r="B3582" s="133"/>
      <c r="C3582" s="82" t="s">
        <v>16</v>
      </c>
      <c r="D3582" s="82" t="s">
        <v>145</v>
      </c>
      <c r="E3582" s="82"/>
      <c r="F3582" s="82"/>
      <c r="G3582" s="84"/>
      <c r="H3582" s="84"/>
      <c r="I3582" s="84"/>
      <c r="J3582" s="159"/>
      <c r="K3582" s="179"/>
      <c r="L3582" s="179"/>
      <c r="M3582" s="179"/>
      <c r="N3582" s="179"/>
      <c r="O3582" s="179"/>
      <c r="P3582" s="179"/>
      <c r="Q3582" s="179"/>
      <c r="R3582" s="179"/>
    </row>
    <row r="3583" spans="1:18" s="46" customFormat="1" ht="25.5" x14ac:dyDescent="0.2">
      <c r="A3583" s="80" t="s">
        <v>1074</v>
      </c>
      <c r="B3583" s="133">
        <v>799</v>
      </c>
      <c r="C3583" s="82" t="s">
        <v>16</v>
      </c>
      <c r="D3583" s="82" t="s">
        <v>145</v>
      </c>
      <c r="E3583" s="82" t="s">
        <v>747</v>
      </c>
      <c r="F3583" s="82"/>
      <c r="G3583" s="70">
        <f>G3585</f>
        <v>3285993</v>
      </c>
      <c r="H3583" s="84">
        <f t="shared" ref="H3583:I3583" si="951">H3585</f>
        <v>3285993</v>
      </c>
      <c r="I3583" s="84">
        <f t="shared" si="951"/>
        <v>3285993</v>
      </c>
      <c r="J3583" s="159"/>
      <c r="K3583" s="200"/>
      <c r="L3583" s="200"/>
      <c r="M3583" s="200"/>
      <c r="N3583" s="200"/>
      <c r="O3583" s="200"/>
      <c r="P3583" s="200"/>
      <c r="Q3583" s="200"/>
      <c r="R3583" s="200"/>
    </row>
    <row r="3584" spans="1:18" s="46" customFormat="1" hidden="1" x14ac:dyDescent="0.2">
      <c r="A3584" s="130"/>
      <c r="B3584" s="133"/>
      <c r="C3584" s="82"/>
      <c r="D3584" s="82"/>
      <c r="E3584" s="82"/>
      <c r="F3584" s="82"/>
      <c r="G3584" s="84"/>
      <c r="H3584" s="84"/>
      <c r="I3584" s="84"/>
      <c r="J3584" s="159"/>
      <c r="K3584" s="200"/>
      <c r="L3584" s="200"/>
      <c r="M3584" s="200"/>
      <c r="N3584" s="200"/>
      <c r="O3584" s="200"/>
      <c r="P3584" s="166"/>
      <c r="Q3584" s="200"/>
      <c r="R3584" s="200"/>
    </row>
    <row r="3585" spans="1:18" s="46" customFormat="1" ht="25.5" x14ac:dyDescent="0.2">
      <c r="A3585" s="13" t="s">
        <v>1412</v>
      </c>
      <c r="B3585" s="133">
        <v>799</v>
      </c>
      <c r="C3585" s="82" t="s">
        <v>16</v>
      </c>
      <c r="D3585" s="82" t="s">
        <v>145</v>
      </c>
      <c r="E3585" s="82" t="s">
        <v>748</v>
      </c>
      <c r="F3585" s="82"/>
      <c r="G3585" s="84">
        <f>G3586+G3588</f>
        <v>3285993</v>
      </c>
      <c r="H3585" s="84">
        <f t="shared" ref="H3585:I3585" si="952">H3586+H3588</f>
        <v>3285993</v>
      </c>
      <c r="I3585" s="84">
        <f t="shared" si="952"/>
        <v>3285993</v>
      </c>
      <c r="J3585" s="159"/>
      <c r="K3585" s="200"/>
      <c r="L3585" s="200"/>
      <c r="M3585" s="200"/>
      <c r="N3585" s="200"/>
      <c r="O3585" s="200"/>
      <c r="P3585" s="200"/>
      <c r="Q3585" s="200"/>
      <c r="R3585" s="200"/>
    </row>
    <row r="3586" spans="1:18" s="3" customFormat="1" ht="63.75" x14ac:dyDescent="0.2">
      <c r="A3586" s="130" t="s">
        <v>52</v>
      </c>
      <c r="B3586" s="133">
        <v>799</v>
      </c>
      <c r="C3586" s="82" t="s">
        <v>16</v>
      </c>
      <c r="D3586" s="82" t="s">
        <v>145</v>
      </c>
      <c r="E3586" s="82" t="s">
        <v>748</v>
      </c>
      <c r="F3586" s="82" t="s">
        <v>55</v>
      </c>
      <c r="G3586" s="84">
        <f>G3587</f>
        <v>3077493</v>
      </c>
      <c r="H3586" s="84">
        <f>H3587</f>
        <v>3077493</v>
      </c>
      <c r="I3586" s="84">
        <f>I3587</f>
        <v>3077493</v>
      </c>
      <c r="J3586" s="159"/>
      <c r="K3586" s="179"/>
      <c r="L3586" s="179"/>
      <c r="M3586" s="179"/>
      <c r="N3586" s="179"/>
      <c r="O3586" s="179"/>
      <c r="P3586" s="179"/>
      <c r="Q3586" s="200"/>
      <c r="R3586" s="179"/>
    </row>
    <row r="3587" spans="1:18" s="3" customFormat="1" ht="25.5" x14ac:dyDescent="0.2">
      <c r="A3587" s="130" t="s">
        <v>53</v>
      </c>
      <c r="B3587" s="133">
        <v>799</v>
      </c>
      <c r="C3587" s="82" t="s">
        <v>16</v>
      </c>
      <c r="D3587" s="82" t="s">
        <v>145</v>
      </c>
      <c r="E3587" s="82" t="s">
        <v>748</v>
      </c>
      <c r="F3587" s="82" t="s">
        <v>56</v>
      </c>
      <c r="G3587" s="84">
        <f>3032493+45000</f>
        <v>3077493</v>
      </c>
      <c r="H3587" s="84">
        <f>3032493+45000</f>
        <v>3077493</v>
      </c>
      <c r="I3587" s="84">
        <f>3032493+45000</f>
        <v>3077493</v>
      </c>
      <c r="J3587" s="159"/>
      <c r="K3587" s="179"/>
      <c r="L3587" s="179"/>
      <c r="M3587" s="179"/>
      <c r="N3587" s="179"/>
      <c r="O3587" s="179"/>
      <c r="P3587" s="179"/>
      <c r="Q3587" s="200"/>
      <c r="R3587" s="179"/>
    </row>
    <row r="3588" spans="1:18" s="3" customFormat="1" ht="25.5" x14ac:dyDescent="0.2">
      <c r="A3588" s="80" t="s">
        <v>33</v>
      </c>
      <c r="B3588" s="133">
        <v>799</v>
      </c>
      <c r="C3588" s="82" t="s">
        <v>16</v>
      </c>
      <c r="D3588" s="82" t="s">
        <v>145</v>
      </c>
      <c r="E3588" s="82" t="s">
        <v>748</v>
      </c>
      <c r="F3588" s="82" t="s">
        <v>34</v>
      </c>
      <c r="G3588" s="84">
        <f>G3589</f>
        <v>208500</v>
      </c>
      <c r="H3588" s="84">
        <f>H3589</f>
        <v>208500</v>
      </c>
      <c r="I3588" s="84">
        <f>I3589</f>
        <v>208500</v>
      </c>
      <c r="J3588" s="159"/>
      <c r="K3588" s="179"/>
      <c r="L3588" s="179"/>
      <c r="M3588" s="179"/>
      <c r="N3588" s="179"/>
      <c r="O3588" s="179"/>
      <c r="P3588" s="179"/>
      <c r="Q3588" s="200"/>
      <c r="R3588" s="179"/>
    </row>
    <row r="3589" spans="1:18" s="3" customFormat="1" ht="25.5" x14ac:dyDescent="0.2">
      <c r="A3589" s="80" t="s">
        <v>35</v>
      </c>
      <c r="B3589" s="133">
        <v>799</v>
      </c>
      <c r="C3589" s="82" t="s">
        <v>16</v>
      </c>
      <c r="D3589" s="82" t="s">
        <v>145</v>
      </c>
      <c r="E3589" s="82" t="s">
        <v>748</v>
      </c>
      <c r="F3589" s="82" t="s">
        <v>36</v>
      </c>
      <c r="G3589" s="84">
        <v>208500</v>
      </c>
      <c r="H3589" s="84">
        <v>208500</v>
      </c>
      <c r="I3589" s="84">
        <v>208500</v>
      </c>
      <c r="J3589" s="159"/>
      <c r="K3589" s="179"/>
      <c r="L3589" s="179"/>
      <c r="M3589" s="179"/>
      <c r="N3589" s="179"/>
      <c r="O3589" s="179"/>
      <c r="P3589" s="179"/>
      <c r="Q3589" s="200"/>
      <c r="R3589" s="179"/>
    </row>
    <row r="3590" spans="1:18" s="3" customFormat="1" ht="66" hidden="1" customHeight="1" x14ac:dyDescent="0.2">
      <c r="A3590" s="122" t="s">
        <v>125</v>
      </c>
      <c r="B3590" s="133">
        <v>799</v>
      </c>
      <c r="C3590" s="82" t="s">
        <v>16</v>
      </c>
      <c r="D3590" s="82" t="s">
        <v>145</v>
      </c>
      <c r="E3590" s="82" t="s">
        <v>843</v>
      </c>
      <c r="F3590" s="82"/>
      <c r="G3590" s="84">
        <f t="shared" ref="G3590:I3590" si="953">G3591</f>
        <v>0</v>
      </c>
      <c r="H3590" s="84">
        <f t="shared" si="953"/>
        <v>0</v>
      </c>
      <c r="I3590" s="84">
        <f t="shared" si="953"/>
        <v>0</v>
      </c>
      <c r="J3590" s="159"/>
      <c r="K3590" s="179"/>
      <c r="L3590" s="179"/>
      <c r="M3590" s="179"/>
      <c r="N3590" s="179"/>
      <c r="O3590" s="179"/>
      <c r="P3590" s="179"/>
      <c r="Q3590" s="179"/>
      <c r="R3590" s="179"/>
    </row>
    <row r="3591" spans="1:18" s="3" customFormat="1" ht="25.5" hidden="1" x14ac:dyDescent="0.2">
      <c r="A3591" s="80" t="s">
        <v>33</v>
      </c>
      <c r="B3591" s="133">
        <v>799</v>
      </c>
      <c r="C3591" s="82" t="s">
        <v>16</v>
      </c>
      <c r="D3591" s="82" t="s">
        <v>145</v>
      </c>
      <c r="E3591" s="82" t="s">
        <v>843</v>
      </c>
      <c r="F3591" s="82" t="s">
        <v>34</v>
      </c>
      <c r="G3591" s="84">
        <f>G3592</f>
        <v>0</v>
      </c>
      <c r="H3591" s="84">
        <f>H3592</f>
        <v>0</v>
      </c>
      <c r="I3591" s="84">
        <f>I3592</f>
        <v>0</v>
      </c>
      <c r="J3591" s="159"/>
      <c r="K3591" s="179"/>
      <c r="L3591" s="179"/>
      <c r="M3591" s="179"/>
      <c r="N3591" s="179"/>
      <c r="O3591" s="179"/>
      <c r="P3591" s="179"/>
      <c r="Q3591" s="179"/>
      <c r="R3591" s="179"/>
    </row>
    <row r="3592" spans="1:18" s="3" customFormat="1" ht="25.5" hidden="1" x14ac:dyDescent="0.2">
      <c r="A3592" s="80" t="s">
        <v>35</v>
      </c>
      <c r="B3592" s="133">
        <v>799</v>
      </c>
      <c r="C3592" s="82" t="s">
        <v>16</v>
      </c>
      <c r="D3592" s="82" t="s">
        <v>145</v>
      </c>
      <c r="E3592" s="82" t="s">
        <v>843</v>
      </c>
      <c r="F3592" s="82" t="s">
        <v>36</v>
      </c>
      <c r="G3592" s="84"/>
      <c r="H3592" s="84"/>
      <c r="I3592" s="84"/>
      <c r="J3592" s="159"/>
      <c r="K3592" s="179"/>
      <c r="L3592" s="179"/>
      <c r="M3592" s="179"/>
      <c r="N3592" s="179"/>
      <c r="O3592" s="179"/>
      <c r="P3592" s="179"/>
      <c r="Q3592" s="179"/>
      <c r="R3592" s="179"/>
    </row>
    <row r="3593" spans="1:18" s="22" customFormat="1" x14ac:dyDescent="0.2">
      <c r="A3593" s="290" t="s">
        <v>70</v>
      </c>
      <c r="B3593" s="19"/>
      <c r="C3593" s="20"/>
      <c r="D3593" s="20"/>
      <c r="E3593" s="20"/>
      <c r="F3593" s="20"/>
      <c r="G3593" s="12">
        <f>G3581</f>
        <v>3285993</v>
      </c>
      <c r="H3593" s="12">
        <f>H3581</f>
        <v>3285993</v>
      </c>
      <c r="I3593" s="12">
        <f>I3581</f>
        <v>3285993</v>
      </c>
      <c r="J3593" s="286"/>
      <c r="K3593" s="61"/>
      <c r="L3593" s="61"/>
      <c r="M3593" s="61"/>
      <c r="N3593" s="61"/>
      <c r="O3593" s="61"/>
      <c r="P3593" s="61"/>
      <c r="Q3593" s="61"/>
      <c r="R3593" s="61"/>
    </row>
    <row r="3594" spans="1:18" s="3" customFormat="1" hidden="1" x14ac:dyDescent="0.2">
      <c r="A3594" s="80"/>
      <c r="B3594" s="133"/>
      <c r="C3594" s="82"/>
      <c r="D3594" s="82"/>
      <c r="E3594" s="82"/>
      <c r="F3594" s="82"/>
      <c r="G3594" s="84"/>
      <c r="H3594" s="84"/>
      <c r="I3594" s="84"/>
      <c r="J3594" s="159"/>
      <c r="K3594" s="179"/>
      <c r="L3594" s="179"/>
      <c r="M3594" s="179"/>
      <c r="N3594" s="179"/>
      <c r="O3594" s="179"/>
      <c r="P3594" s="179"/>
      <c r="Q3594" s="179"/>
      <c r="R3594" s="179"/>
    </row>
    <row r="3595" spans="1:18" ht="51" hidden="1" x14ac:dyDescent="0.2">
      <c r="A3595" s="350" t="s">
        <v>1100</v>
      </c>
      <c r="B3595" s="347">
        <v>800</v>
      </c>
      <c r="C3595" s="354"/>
      <c r="D3595" s="354"/>
      <c r="E3595" s="354"/>
      <c r="F3595" s="354"/>
      <c r="G3595" s="353"/>
      <c r="H3595" s="353"/>
      <c r="I3595" s="353"/>
      <c r="J3595" s="284"/>
      <c r="K3595" s="220"/>
      <c r="L3595" s="69"/>
      <c r="M3595" s="69"/>
      <c r="N3595" s="69"/>
      <c r="O3595" s="69"/>
      <c r="P3595" s="69"/>
      <c r="Q3595" s="69"/>
      <c r="R3595" s="69"/>
    </row>
    <row r="3596" spans="1:18" ht="16.5" hidden="1" x14ac:dyDescent="0.2">
      <c r="A3596" s="5" t="s">
        <v>15</v>
      </c>
      <c r="B3596" s="285">
        <v>800</v>
      </c>
      <c r="C3596" s="15" t="s">
        <v>16</v>
      </c>
      <c r="D3596" s="282"/>
      <c r="E3596" s="282"/>
      <c r="F3596" s="282"/>
      <c r="G3596" s="288">
        <f>G3597</f>
        <v>0</v>
      </c>
      <c r="H3596" s="288">
        <f t="shared" ref="H3596:I3596" si="954">H3597</f>
        <v>0</v>
      </c>
      <c r="I3596" s="288">
        <f t="shared" si="954"/>
        <v>0</v>
      </c>
      <c r="J3596" s="284"/>
      <c r="K3596" s="220"/>
      <c r="L3596" s="69"/>
      <c r="M3596" s="69"/>
      <c r="N3596" s="69"/>
      <c r="O3596" s="69"/>
      <c r="P3596" s="69"/>
      <c r="Q3596" s="69"/>
      <c r="R3596" s="69"/>
    </row>
    <row r="3597" spans="1:18" s="46" customFormat="1" ht="51" hidden="1" x14ac:dyDescent="0.2">
      <c r="A3597" s="53" t="s">
        <v>71</v>
      </c>
      <c r="B3597" s="14">
        <v>800</v>
      </c>
      <c r="C3597" s="15" t="s">
        <v>16</v>
      </c>
      <c r="D3597" s="15" t="s">
        <v>51</v>
      </c>
      <c r="E3597" s="68"/>
      <c r="F3597" s="68"/>
      <c r="G3597" s="280">
        <f>G3598</f>
        <v>0</v>
      </c>
      <c r="H3597" s="280">
        <f t="shared" ref="H3597:I3597" si="955">H3598</f>
        <v>0</v>
      </c>
      <c r="I3597" s="280">
        <f t="shared" si="955"/>
        <v>0</v>
      </c>
      <c r="J3597" s="289"/>
      <c r="K3597" s="151"/>
      <c r="L3597" s="58"/>
      <c r="M3597" s="58"/>
      <c r="N3597" s="58"/>
      <c r="O3597" s="58"/>
      <c r="P3597" s="58"/>
      <c r="Q3597" s="58"/>
      <c r="R3597" s="58"/>
    </row>
    <row r="3598" spans="1:18" s="46" customFormat="1" ht="25.5" hidden="1" x14ac:dyDescent="0.2">
      <c r="A3598" s="16" t="s">
        <v>1076</v>
      </c>
      <c r="B3598" s="14">
        <v>800</v>
      </c>
      <c r="C3598" s="15" t="s">
        <v>16</v>
      </c>
      <c r="D3598" s="15" t="s">
        <v>51</v>
      </c>
      <c r="E3598" s="15" t="s">
        <v>1004</v>
      </c>
      <c r="F3598" s="68"/>
      <c r="G3598" s="280">
        <f>G3599</f>
        <v>0</v>
      </c>
      <c r="H3598" s="280">
        <f t="shared" ref="H3598:I3598" si="956">H3599</f>
        <v>0</v>
      </c>
      <c r="I3598" s="280">
        <f t="shared" si="956"/>
        <v>0</v>
      </c>
      <c r="J3598" s="289"/>
      <c r="K3598" s="151"/>
      <c r="L3598" s="58"/>
      <c r="M3598" s="58"/>
      <c r="N3598" s="58"/>
      <c r="O3598" s="58"/>
      <c r="P3598" s="58"/>
      <c r="Q3598" s="58"/>
      <c r="R3598" s="58"/>
    </row>
    <row r="3599" spans="1:18" s="46" customFormat="1" ht="25.5" hidden="1" x14ac:dyDescent="0.2">
      <c r="A3599" s="80" t="s">
        <v>72</v>
      </c>
      <c r="B3599" s="14">
        <v>800</v>
      </c>
      <c r="C3599" s="82" t="s">
        <v>16</v>
      </c>
      <c r="D3599" s="82" t="s">
        <v>51</v>
      </c>
      <c r="E3599" s="15" t="s">
        <v>1003</v>
      </c>
      <c r="F3599" s="82"/>
      <c r="G3599" s="84">
        <f>G3600+G3602+G3606+G3604</f>
        <v>0</v>
      </c>
      <c r="H3599" s="84">
        <f t="shared" ref="H3599:I3599" si="957">H3600+H3602+H3606+H3604</f>
        <v>0</v>
      </c>
      <c r="I3599" s="84">
        <f t="shared" si="957"/>
        <v>0</v>
      </c>
      <c r="J3599" s="159"/>
      <c r="K3599" s="200"/>
      <c r="L3599" s="200"/>
      <c r="M3599" s="200"/>
      <c r="N3599" s="200"/>
      <c r="O3599" s="200"/>
      <c r="P3599" s="200"/>
      <c r="Q3599" s="200"/>
      <c r="R3599" s="200"/>
    </row>
    <row r="3600" spans="1:18" s="46" customFormat="1" ht="51" hidden="1" x14ac:dyDescent="0.2">
      <c r="A3600" s="80" t="s">
        <v>294</v>
      </c>
      <c r="B3600" s="14">
        <v>800</v>
      </c>
      <c r="C3600" s="82" t="s">
        <v>16</v>
      </c>
      <c r="D3600" s="82" t="s">
        <v>51</v>
      </c>
      <c r="E3600" s="15" t="s">
        <v>1003</v>
      </c>
      <c r="F3600" s="82" t="s">
        <v>55</v>
      </c>
      <c r="G3600" s="84">
        <f>G3601</f>
        <v>0</v>
      </c>
      <c r="H3600" s="84">
        <f>H3601</f>
        <v>0</v>
      </c>
      <c r="I3600" s="84">
        <f>I3601</f>
        <v>0</v>
      </c>
      <c r="J3600" s="159"/>
      <c r="K3600" s="200"/>
      <c r="L3600" s="200"/>
      <c r="M3600" s="200"/>
      <c r="N3600" s="200"/>
      <c r="O3600" s="200"/>
      <c r="P3600" s="200"/>
      <c r="Q3600" s="200"/>
      <c r="R3600" s="200"/>
    </row>
    <row r="3601" spans="1:18" s="46" customFormat="1" ht="25.5" hidden="1" x14ac:dyDescent="0.2">
      <c r="A3601" s="80" t="s">
        <v>53</v>
      </c>
      <c r="B3601" s="14">
        <v>800</v>
      </c>
      <c r="C3601" s="82" t="s">
        <v>16</v>
      </c>
      <c r="D3601" s="82" t="s">
        <v>51</v>
      </c>
      <c r="E3601" s="15" t="s">
        <v>1003</v>
      </c>
      <c r="F3601" s="82" t="s">
        <v>56</v>
      </c>
      <c r="G3601" s="84"/>
      <c r="H3601" s="84"/>
      <c r="I3601" s="84"/>
      <c r="J3601" s="159"/>
      <c r="K3601" s="200"/>
      <c r="L3601" s="200"/>
      <c r="M3601" s="200"/>
      <c r="N3601" s="200"/>
      <c r="O3601" s="200"/>
      <c r="P3601" s="200"/>
      <c r="Q3601" s="192"/>
      <c r="R3601" s="200"/>
    </row>
    <row r="3602" spans="1:18" s="46" customFormat="1" ht="34.5" hidden="1" customHeight="1" x14ac:dyDescent="0.2">
      <c r="A3602" s="80" t="s">
        <v>297</v>
      </c>
      <c r="B3602" s="14">
        <v>800</v>
      </c>
      <c r="C3602" s="82" t="s">
        <v>16</v>
      </c>
      <c r="D3602" s="82" t="s">
        <v>51</v>
      </c>
      <c r="E3602" s="15" t="s">
        <v>1003</v>
      </c>
      <c r="F3602" s="82" t="s">
        <v>34</v>
      </c>
      <c r="G3602" s="84">
        <f>G3603</f>
        <v>0</v>
      </c>
      <c r="H3602" s="84">
        <f>H3603</f>
        <v>0</v>
      </c>
      <c r="I3602" s="84">
        <f>I3603</f>
        <v>0</v>
      </c>
      <c r="J3602" s="159"/>
      <c r="K3602" s="200"/>
      <c r="L3602" s="200"/>
      <c r="M3602" s="200"/>
      <c r="N3602" s="200"/>
      <c r="O3602" s="200"/>
      <c r="P3602" s="200"/>
      <c r="Q3602" s="200"/>
      <c r="R3602" s="200"/>
    </row>
    <row r="3603" spans="1:18" s="46" customFormat="1" ht="25.5" hidden="1" x14ac:dyDescent="0.2">
      <c r="A3603" s="80" t="s">
        <v>35</v>
      </c>
      <c r="B3603" s="14">
        <v>800</v>
      </c>
      <c r="C3603" s="82" t="s">
        <v>16</v>
      </c>
      <c r="D3603" s="82" t="s">
        <v>51</v>
      </c>
      <c r="E3603" s="15" t="s">
        <v>1003</v>
      </c>
      <c r="F3603" s="82" t="s">
        <v>36</v>
      </c>
      <c r="G3603" s="84"/>
      <c r="H3603" s="84"/>
      <c r="I3603" s="84"/>
      <c r="J3603" s="159"/>
      <c r="K3603" s="200"/>
      <c r="L3603" s="200"/>
      <c r="M3603" s="200"/>
      <c r="N3603" s="200"/>
      <c r="O3603" s="200"/>
      <c r="P3603" s="200"/>
      <c r="Q3603" s="200"/>
      <c r="R3603" s="200"/>
    </row>
    <row r="3604" spans="1:18" s="46" customFormat="1" hidden="1" x14ac:dyDescent="0.2">
      <c r="A3604" s="80" t="s">
        <v>133</v>
      </c>
      <c r="B3604" s="14">
        <v>800</v>
      </c>
      <c r="C3604" s="82" t="s">
        <v>16</v>
      </c>
      <c r="D3604" s="82" t="s">
        <v>51</v>
      </c>
      <c r="E3604" s="15" t="s">
        <v>1003</v>
      </c>
      <c r="F3604" s="82" t="s">
        <v>134</v>
      </c>
      <c r="G3604" s="84">
        <f>G3605</f>
        <v>0</v>
      </c>
      <c r="H3604" s="84"/>
      <c r="I3604" s="84"/>
      <c r="J3604" s="159"/>
      <c r="K3604" s="200"/>
      <c r="L3604" s="200"/>
      <c r="M3604" s="200"/>
      <c r="N3604" s="200"/>
      <c r="O3604" s="200"/>
      <c r="P3604" s="200"/>
      <c r="Q3604" s="200"/>
      <c r="R3604" s="200"/>
    </row>
    <row r="3605" spans="1:18" s="46" customFormat="1" ht="25.5" hidden="1" x14ac:dyDescent="0.2">
      <c r="A3605" s="80" t="s">
        <v>135</v>
      </c>
      <c r="B3605" s="14">
        <v>800</v>
      </c>
      <c r="C3605" s="82" t="s">
        <v>16</v>
      </c>
      <c r="D3605" s="82" t="s">
        <v>51</v>
      </c>
      <c r="E3605" s="15" t="s">
        <v>1003</v>
      </c>
      <c r="F3605" s="82" t="s">
        <v>136</v>
      </c>
      <c r="G3605" s="84"/>
      <c r="H3605" s="84"/>
      <c r="I3605" s="84"/>
      <c r="J3605" s="159"/>
      <c r="K3605" s="200"/>
      <c r="L3605" s="200"/>
      <c r="M3605" s="200"/>
      <c r="N3605" s="200"/>
      <c r="O3605" s="200"/>
      <c r="P3605" s="200"/>
      <c r="Q3605" s="200"/>
      <c r="R3605" s="200"/>
    </row>
    <row r="3606" spans="1:18" s="46" customFormat="1" ht="17.25" hidden="1" customHeight="1" x14ac:dyDescent="0.2">
      <c r="A3606" s="80" t="s">
        <v>60</v>
      </c>
      <c r="B3606" s="14">
        <v>800</v>
      </c>
      <c r="C3606" s="82" t="s">
        <v>16</v>
      </c>
      <c r="D3606" s="82" t="s">
        <v>51</v>
      </c>
      <c r="E3606" s="15" t="s">
        <v>1003</v>
      </c>
      <c r="F3606" s="82" t="s">
        <v>61</v>
      </c>
      <c r="G3606" s="84">
        <f>G3607</f>
        <v>0</v>
      </c>
      <c r="H3606" s="84">
        <f t="shared" ref="H3606:I3606" si="958">H3607</f>
        <v>0</v>
      </c>
      <c r="I3606" s="84">
        <f t="shared" si="958"/>
        <v>0</v>
      </c>
      <c r="J3606" s="159"/>
      <c r="K3606" s="200"/>
      <c r="L3606" s="200"/>
      <c r="M3606" s="200"/>
      <c r="N3606" s="200"/>
      <c r="O3606" s="200"/>
      <c r="P3606" s="200"/>
      <c r="Q3606" s="200"/>
      <c r="R3606" s="200"/>
    </row>
    <row r="3607" spans="1:18" s="46" customFormat="1" hidden="1" x14ac:dyDescent="0.2">
      <c r="A3607" s="80" t="s">
        <v>129</v>
      </c>
      <c r="B3607" s="14">
        <v>800</v>
      </c>
      <c r="C3607" s="82" t="s">
        <v>16</v>
      </c>
      <c r="D3607" s="82" t="s">
        <v>51</v>
      </c>
      <c r="E3607" s="15" t="s">
        <v>1003</v>
      </c>
      <c r="F3607" s="82" t="s">
        <v>63</v>
      </c>
      <c r="G3607" s="84"/>
      <c r="H3607" s="84"/>
      <c r="I3607" s="84"/>
      <c r="J3607" s="159"/>
      <c r="K3607" s="200"/>
      <c r="L3607" s="200"/>
      <c r="M3607" s="200"/>
      <c r="N3607" s="200"/>
      <c r="O3607" s="200"/>
      <c r="P3607" s="200"/>
      <c r="Q3607" s="200"/>
      <c r="R3607" s="200"/>
    </row>
    <row r="3608" spans="1:18" hidden="1" x14ac:dyDescent="0.2">
      <c r="A3608" s="11" t="s">
        <v>82</v>
      </c>
      <c r="B3608" s="14">
        <v>800</v>
      </c>
      <c r="C3608" s="7" t="s">
        <v>51</v>
      </c>
      <c r="D3608" s="7"/>
      <c r="E3608" s="7"/>
      <c r="F3608" s="7"/>
      <c r="G3608" s="38">
        <f>G3609</f>
        <v>0</v>
      </c>
      <c r="H3608" s="38">
        <f t="shared" ref="H3608:I3608" si="959">H3609</f>
        <v>0</v>
      </c>
      <c r="I3608" s="38">
        <f t="shared" si="959"/>
        <v>0</v>
      </c>
      <c r="J3608" s="300">
        <f>G3619+G3674+G3678+G3682+G3686+G3703+G3706+G3720+G3734</f>
        <v>0</v>
      </c>
      <c r="K3608" s="300"/>
      <c r="L3608" s="300"/>
      <c r="M3608" s="300"/>
      <c r="N3608" s="300"/>
      <c r="O3608" s="300"/>
      <c r="P3608" s="220"/>
      <c r="Q3608" s="220"/>
      <c r="R3608" s="69"/>
    </row>
    <row r="3609" spans="1:18" ht="19.5" hidden="1" customHeight="1" x14ac:dyDescent="0.2">
      <c r="A3609" s="16" t="s">
        <v>154</v>
      </c>
      <c r="B3609" s="14">
        <v>800</v>
      </c>
      <c r="C3609" s="15" t="s">
        <v>51</v>
      </c>
      <c r="D3609" s="15" t="s">
        <v>109</v>
      </c>
      <c r="E3609" s="15"/>
      <c r="F3609" s="15"/>
      <c r="G3609" s="70">
        <f>G3667+G3610+G3671</f>
        <v>0</v>
      </c>
      <c r="H3609" s="70">
        <f>H3667+H3610+H3671</f>
        <v>0</v>
      </c>
      <c r="I3609" s="70">
        <f>I3667+I3610+I3671</f>
        <v>0</v>
      </c>
      <c r="J3609" s="158"/>
      <c r="K3609" s="69"/>
      <c r="L3609" s="69"/>
      <c r="M3609" s="69"/>
      <c r="N3609" s="69"/>
      <c r="O3609" s="69"/>
      <c r="P3609" s="69"/>
      <c r="Q3609" s="69"/>
      <c r="R3609" s="69"/>
    </row>
    <row r="3610" spans="1:18" s="18" customFormat="1" ht="39" hidden="1" customHeight="1" x14ac:dyDescent="0.2">
      <c r="A3610" s="16" t="s">
        <v>1025</v>
      </c>
      <c r="B3610" s="14">
        <v>800</v>
      </c>
      <c r="C3610" s="15" t="s">
        <v>51</v>
      </c>
      <c r="D3610" s="15" t="s">
        <v>109</v>
      </c>
      <c r="E3610" s="15" t="s">
        <v>217</v>
      </c>
      <c r="F3610" s="15"/>
      <c r="G3610" s="70">
        <f>G3611</f>
        <v>0</v>
      </c>
      <c r="H3610" s="70">
        <f t="shared" ref="H3610:I3610" si="960">H3611</f>
        <v>0</v>
      </c>
      <c r="I3610" s="70">
        <f t="shared" si="960"/>
        <v>0</v>
      </c>
      <c r="J3610" s="158"/>
      <c r="K3610" s="158"/>
      <c r="L3610" s="158"/>
      <c r="M3610" s="158"/>
      <c r="N3610" s="158"/>
      <c r="O3610" s="158"/>
      <c r="P3610" s="165"/>
      <c r="Q3610" s="219"/>
      <c r="R3610" s="165"/>
    </row>
    <row r="3611" spans="1:18" s="18" customFormat="1" ht="86.25" hidden="1" customHeight="1" x14ac:dyDescent="0.2">
      <c r="A3611" s="16" t="s">
        <v>1049</v>
      </c>
      <c r="B3611" s="14">
        <v>800</v>
      </c>
      <c r="C3611" s="15" t="s">
        <v>51</v>
      </c>
      <c r="D3611" s="15" t="s">
        <v>109</v>
      </c>
      <c r="E3611" s="15" t="s">
        <v>95</v>
      </c>
      <c r="F3611" s="15"/>
      <c r="G3611" s="70">
        <f>G3612</f>
        <v>0</v>
      </c>
      <c r="H3611" s="70">
        <f t="shared" ref="H3611:I3611" si="961">H3612</f>
        <v>0</v>
      </c>
      <c r="I3611" s="70">
        <f t="shared" si="961"/>
        <v>0</v>
      </c>
      <c r="J3611" s="158"/>
      <c r="K3611" s="165"/>
      <c r="L3611" s="165"/>
      <c r="M3611" s="165"/>
      <c r="N3611" s="165"/>
      <c r="O3611" s="165"/>
      <c r="P3611" s="165"/>
      <c r="Q3611" s="165"/>
      <c r="R3611" s="165"/>
    </row>
    <row r="3612" spans="1:18" s="18" customFormat="1" ht="76.5" hidden="1" customHeight="1" x14ac:dyDescent="0.2">
      <c r="A3612" s="16" t="s">
        <v>1049</v>
      </c>
      <c r="B3612" s="14">
        <v>800</v>
      </c>
      <c r="C3612" s="15" t="s">
        <v>51</v>
      </c>
      <c r="D3612" s="15" t="s">
        <v>109</v>
      </c>
      <c r="E3612" s="15" t="s">
        <v>806</v>
      </c>
      <c r="F3612" s="15"/>
      <c r="G3612" s="70">
        <f t="shared" ref="G3612:I3613" si="962">G3613</f>
        <v>0</v>
      </c>
      <c r="H3612" s="70">
        <f t="shared" si="962"/>
        <v>0</v>
      </c>
      <c r="I3612" s="70">
        <f t="shared" si="962"/>
        <v>0</v>
      </c>
      <c r="J3612" s="158"/>
      <c r="K3612" s="165"/>
      <c r="L3612" s="165"/>
      <c r="M3612" s="165"/>
      <c r="N3612" s="165"/>
      <c r="O3612" s="165"/>
      <c r="P3612" s="165"/>
      <c r="Q3612" s="165"/>
      <c r="R3612" s="165"/>
    </row>
    <row r="3613" spans="1:18" s="18" customFormat="1" ht="15" hidden="1" customHeight="1" x14ac:dyDescent="0.2">
      <c r="A3613" s="16" t="s">
        <v>297</v>
      </c>
      <c r="B3613" s="14">
        <v>800</v>
      </c>
      <c r="C3613" s="15" t="s">
        <v>51</v>
      </c>
      <c r="D3613" s="15" t="s">
        <v>109</v>
      </c>
      <c r="E3613" s="15" t="s">
        <v>806</v>
      </c>
      <c r="F3613" s="15" t="s">
        <v>34</v>
      </c>
      <c r="G3613" s="70">
        <f t="shared" si="962"/>
        <v>0</v>
      </c>
      <c r="H3613" s="70">
        <f t="shared" si="962"/>
        <v>0</v>
      </c>
      <c r="I3613" s="70">
        <f t="shared" si="962"/>
        <v>0</v>
      </c>
      <c r="J3613" s="158"/>
      <c r="K3613" s="165"/>
      <c r="L3613" s="165"/>
      <c r="M3613" s="165"/>
      <c r="N3613" s="165"/>
      <c r="O3613" s="165"/>
      <c r="P3613" s="165"/>
      <c r="Q3613" s="165"/>
      <c r="R3613" s="165"/>
    </row>
    <row r="3614" spans="1:18" s="18" customFormat="1" ht="32.25" hidden="1" customHeight="1" x14ac:dyDescent="0.2">
      <c r="A3614" s="16" t="s">
        <v>35</v>
      </c>
      <c r="B3614" s="14">
        <v>800</v>
      </c>
      <c r="C3614" s="15" t="s">
        <v>51</v>
      </c>
      <c r="D3614" s="15" t="s">
        <v>109</v>
      </c>
      <c r="E3614" s="15" t="s">
        <v>806</v>
      </c>
      <c r="F3614" s="15" t="s">
        <v>36</v>
      </c>
      <c r="G3614" s="70"/>
      <c r="H3614" s="70"/>
      <c r="I3614" s="70"/>
      <c r="J3614" s="158"/>
      <c r="K3614" s="165"/>
      <c r="L3614" s="165"/>
      <c r="M3614" s="165"/>
      <c r="N3614" s="165"/>
      <c r="O3614" s="165"/>
      <c r="P3614" s="165"/>
      <c r="Q3614" s="165"/>
      <c r="R3614" s="165"/>
    </row>
    <row r="3615" spans="1:18" hidden="1" x14ac:dyDescent="0.2">
      <c r="A3615" s="47" t="s">
        <v>147</v>
      </c>
      <c r="B3615" s="285">
        <v>800</v>
      </c>
      <c r="C3615" s="20" t="s">
        <v>25</v>
      </c>
      <c r="D3615" s="20"/>
      <c r="E3615" s="20"/>
      <c r="F3615" s="20"/>
      <c r="G3615" s="12"/>
      <c r="H3615" s="12"/>
      <c r="I3615" s="12"/>
      <c r="J3615" s="286"/>
      <c r="K3615" s="69"/>
      <c r="L3615" s="69"/>
      <c r="M3615" s="69"/>
      <c r="N3615" s="69"/>
      <c r="O3615" s="69"/>
      <c r="P3615" s="69"/>
      <c r="Q3615" s="69"/>
      <c r="R3615" s="69"/>
    </row>
    <row r="3616" spans="1:18" hidden="1" x14ac:dyDescent="0.2">
      <c r="A3616" s="40" t="s">
        <v>148</v>
      </c>
      <c r="B3616" s="279">
        <v>800</v>
      </c>
      <c r="C3616" s="15" t="s">
        <v>25</v>
      </c>
      <c r="D3616" s="15" t="s">
        <v>66</v>
      </c>
      <c r="E3616" s="15"/>
      <c r="F3616" s="15"/>
      <c r="G3616" s="70"/>
      <c r="H3616" s="70"/>
      <c r="I3616" s="70"/>
      <c r="J3616" s="158"/>
      <c r="K3616" s="69"/>
      <c r="L3616" s="69"/>
      <c r="M3616" s="69"/>
      <c r="N3616" s="69"/>
      <c r="O3616" s="69"/>
      <c r="P3616" s="69"/>
      <c r="Q3616" s="69"/>
      <c r="R3616" s="69"/>
    </row>
    <row r="3617" spans="1:18" s="28" customFormat="1" hidden="1" x14ac:dyDescent="0.2">
      <c r="A3617" s="16"/>
      <c r="B3617" s="279"/>
      <c r="C3617" s="15"/>
      <c r="D3617" s="15"/>
      <c r="E3617" s="15"/>
      <c r="F3617" s="39"/>
      <c r="G3617" s="70"/>
      <c r="H3617" s="70"/>
      <c r="I3617" s="70"/>
      <c r="J3617" s="158"/>
      <c r="K3617" s="287"/>
      <c r="L3617" s="287"/>
      <c r="M3617" s="287"/>
      <c r="N3617" s="287"/>
      <c r="O3617" s="287"/>
      <c r="P3617" s="287"/>
      <c r="Q3617" s="287"/>
      <c r="R3617" s="287"/>
    </row>
    <row r="3618" spans="1:18" s="46" customFormat="1" ht="41.25" hidden="1" customHeight="1" x14ac:dyDescent="0.2">
      <c r="A3618" s="16" t="s">
        <v>1017</v>
      </c>
      <c r="B3618" s="279">
        <v>800</v>
      </c>
      <c r="C3618" s="15" t="s">
        <v>25</v>
      </c>
      <c r="D3618" s="15" t="s">
        <v>66</v>
      </c>
      <c r="E3618" s="15" t="s">
        <v>1015</v>
      </c>
      <c r="F3618" s="15"/>
      <c r="G3618" s="70"/>
      <c r="H3618" s="70"/>
      <c r="I3618" s="70"/>
      <c r="J3618" s="158"/>
      <c r="K3618" s="58"/>
      <c r="L3618" s="58"/>
      <c r="M3618" s="58"/>
      <c r="N3618" s="58"/>
      <c r="O3618" s="58"/>
      <c r="P3618" s="58"/>
      <c r="Q3618" s="58"/>
      <c r="R3618" s="58"/>
    </row>
    <row r="3619" spans="1:18" s="28" customFormat="1" ht="25.5" hidden="1" x14ac:dyDescent="0.2">
      <c r="A3619" s="16" t="s">
        <v>149</v>
      </c>
      <c r="B3619" s="279">
        <v>800</v>
      </c>
      <c r="C3619" s="15" t="s">
        <v>25</v>
      </c>
      <c r="D3619" s="15" t="s">
        <v>66</v>
      </c>
      <c r="E3619" s="15" t="s">
        <v>1016</v>
      </c>
      <c r="F3619" s="39"/>
      <c r="G3619" s="70"/>
      <c r="H3619" s="70"/>
      <c r="I3619" s="70"/>
      <c r="J3619" s="158"/>
      <c r="K3619" s="287"/>
      <c r="L3619" s="287"/>
      <c r="M3619" s="287"/>
      <c r="N3619" s="287"/>
      <c r="O3619" s="287"/>
      <c r="P3619" s="287"/>
      <c r="Q3619" s="287"/>
      <c r="R3619" s="287"/>
    </row>
    <row r="3620" spans="1:18" ht="22.5" hidden="1" customHeight="1" x14ac:dyDescent="0.2">
      <c r="A3620" s="80" t="s">
        <v>53</v>
      </c>
      <c r="B3620" s="279">
        <v>800</v>
      </c>
      <c r="C3620" s="15" t="s">
        <v>25</v>
      </c>
      <c r="D3620" s="15" t="s">
        <v>66</v>
      </c>
      <c r="E3620" s="15" t="s">
        <v>1016</v>
      </c>
      <c r="F3620" s="15" t="s">
        <v>55</v>
      </c>
      <c r="G3620" s="70"/>
      <c r="H3620" s="70"/>
      <c r="I3620" s="70"/>
      <c r="J3620" s="158"/>
      <c r="K3620" s="69"/>
      <c r="L3620" s="69"/>
      <c r="M3620" s="69"/>
      <c r="N3620" s="69"/>
      <c r="O3620" s="69"/>
      <c r="P3620" s="69"/>
      <c r="Q3620" s="69"/>
      <c r="R3620" s="69"/>
    </row>
    <row r="3621" spans="1:18" ht="25.5" hidden="1" x14ac:dyDescent="0.2">
      <c r="A3621" s="80" t="s">
        <v>297</v>
      </c>
      <c r="B3621" s="279">
        <v>800</v>
      </c>
      <c r="C3621" s="15" t="s">
        <v>25</v>
      </c>
      <c r="D3621" s="15" t="s">
        <v>66</v>
      </c>
      <c r="E3621" s="15" t="s">
        <v>1016</v>
      </c>
      <c r="F3621" s="15" t="s">
        <v>56</v>
      </c>
      <c r="G3621" s="70"/>
      <c r="H3621" s="70"/>
      <c r="I3621" s="70"/>
      <c r="J3621" s="158"/>
      <c r="K3621" s="69"/>
      <c r="L3621" s="69"/>
      <c r="M3621" s="69"/>
      <c r="N3621" s="69"/>
      <c r="O3621" s="69"/>
      <c r="P3621" s="69"/>
      <c r="Q3621" s="69"/>
      <c r="R3621" s="69"/>
    </row>
    <row r="3622" spans="1:18" ht="22.5" hidden="1" customHeight="1" x14ac:dyDescent="0.2">
      <c r="A3622" s="80" t="s">
        <v>53</v>
      </c>
      <c r="B3622" s="279">
        <v>800</v>
      </c>
      <c r="C3622" s="15" t="s">
        <v>25</v>
      </c>
      <c r="D3622" s="15" t="s">
        <v>66</v>
      </c>
      <c r="E3622" s="15" t="s">
        <v>1016</v>
      </c>
      <c r="F3622" s="82" t="s">
        <v>34</v>
      </c>
      <c r="G3622" s="70"/>
      <c r="H3622" s="70"/>
      <c r="I3622" s="70"/>
      <c r="J3622" s="158"/>
      <c r="K3622" s="69"/>
      <c r="L3622" s="69"/>
      <c r="M3622" s="69"/>
      <c r="N3622" s="69"/>
      <c r="O3622" s="69"/>
      <c r="P3622" s="69"/>
      <c r="Q3622" s="69"/>
      <c r="R3622" s="69"/>
    </row>
    <row r="3623" spans="1:18" ht="25.5" hidden="1" x14ac:dyDescent="0.2">
      <c r="A3623" s="80" t="s">
        <v>297</v>
      </c>
      <c r="B3623" s="279">
        <v>800</v>
      </c>
      <c r="C3623" s="15" t="s">
        <v>25</v>
      </c>
      <c r="D3623" s="15" t="s">
        <v>66</v>
      </c>
      <c r="E3623" s="15" t="s">
        <v>1016</v>
      </c>
      <c r="F3623" s="82" t="s">
        <v>36</v>
      </c>
      <c r="G3623" s="70"/>
      <c r="H3623" s="70"/>
      <c r="I3623" s="70"/>
      <c r="J3623" s="158"/>
      <c r="K3623" s="69"/>
      <c r="L3623" s="69"/>
      <c r="M3623" s="69"/>
      <c r="N3623" s="69"/>
      <c r="O3623" s="69"/>
      <c r="P3623" s="69"/>
      <c r="Q3623" s="69"/>
      <c r="R3623" s="69"/>
    </row>
    <row r="3624" spans="1:18" s="22" customFormat="1" hidden="1" x14ac:dyDescent="0.2">
      <c r="A3624" s="120" t="s">
        <v>314</v>
      </c>
      <c r="B3624" s="35">
        <v>800</v>
      </c>
      <c r="C3624" s="140" t="s">
        <v>155</v>
      </c>
      <c r="D3624" s="140"/>
      <c r="E3624" s="36"/>
      <c r="F3624" s="140"/>
      <c r="G3624" s="141">
        <f>G3625+G3633</f>
        <v>0</v>
      </c>
      <c r="H3624" s="141">
        <f t="shared" ref="H3624:I3624" si="963">H3625</f>
        <v>0</v>
      </c>
      <c r="I3624" s="141">
        <f t="shared" si="963"/>
        <v>0</v>
      </c>
      <c r="J3624" s="176"/>
      <c r="K3624" s="187"/>
      <c r="L3624" s="187"/>
      <c r="M3624" s="187"/>
      <c r="N3624" s="187"/>
      <c r="O3624" s="187"/>
      <c r="P3624" s="187"/>
      <c r="Q3624" s="187"/>
      <c r="R3624" s="187"/>
    </row>
    <row r="3625" spans="1:18" s="46" customFormat="1" ht="17.25" hidden="1" customHeight="1" x14ac:dyDescent="0.2">
      <c r="A3625" s="80" t="s">
        <v>261</v>
      </c>
      <c r="B3625" s="14">
        <v>800</v>
      </c>
      <c r="C3625" s="82" t="s">
        <v>155</v>
      </c>
      <c r="D3625" s="82" t="s">
        <v>66</v>
      </c>
      <c r="E3625" s="82"/>
      <c r="F3625" s="82"/>
      <c r="G3625" s="84">
        <f>G3626</f>
        <v>0</v>
      </c>
      <c r="H3625" s="84">
        <f t="shared" ref="H3625:I3625" si="964">H3631</f>
        <v>0</v>
      </c>
      <c r="I3625" s="84">
        <f t="shared" si="964"/>
        <v>0</v>
      </c>
      <c r="J3625" s="159"/>
      <c r="K3625" s="200"/>
      <c r="L3625" s="200"/>
      <c r="M3625" s="200"/>
      <c r="N3625" s="192"/>
      <c r="O3625" s="200"/>
      <c r="P3625" s="200"/>
      <c r="Q3625" s="200"/>
      <c r="R3625" s="200"/>
    </row>
    <row r="3626" spans="1:18" ht="38.25" hidden="1" customHeight="1" x14ac:dyDescent="0.2">
      <c r="A3626" s="16" t="s">
        <v>995</v>
      </c>
      <c r="B3626" s="14">
        <v>800</v>
      </c>
      <c r="C3626" s="82" t="s">
        <v>155</v>
      </c>
      <c r="D3626" s="82" t="s">
        <v>66</v>
      </c>
      <c r="E3626" s="82" t="s">
        <v>598</v>
      </c>
      <c r="F3626" s="82"/>
      <c r="G3626" s="84">
        <f>G3630+G3627</f>
        <v>0</v>
      </c>
      <c r="H3626" s="84">
        <f t="shared" ref="H3626:I3626" si="965">H3630+H3627</f>
        <v>0</v>
      </c>
      <c r="I3626" s="84">
        <f t="shared" si="965"/>
        <v>0</v>
      </c>
      <c r="J3626" s="159"/>
    </row>
    <row r="3627" spans="1:18" s="18" customFormat="1" ht="24.75" hidden="1" customHeight="1" x14ac:dyDescent="0.2">
      <c r="A3627" s="16" t="s">
        <v>75</v>
      </c>
      <c r="B3627" s="14">
        <v>800</v>
      </c>
      <c r="C3627" s="82" t="s">
        <v>155</v>
      </c>
      <c r="D3627" s="82" t="s">
        <v>66</v>
      </c>
      <c r="E3627" s="82" t="s">
        <v>1046</v>
      </c>
      <c r="F3627" s="82"/>
      <c r="G3627" s="84">
        <f>G3628</f>
        <v>0</v>
      </c>
      <c r="H3627" s="84">
        <f>H3628</f>
        <v>0</v>
      </c>
      <c r="I3627" s="84">
        <f>I3628</f>
        <v>0</v>
      </c>
      <c r="J3627" s="159"/>
      <c r="K3627" s="180"/>
      <c r="L3627" s="180"/>
      <c r="M3627" s="180"/>
      <c r="N3627" s="180"/>
      <c r="O3627" s="180"/>
      <c r="P3627" s="180"/>
      <c r="Q3627" s="180"/>
      <c r="R3627" s="180"/>
    </row>
    <row r="3628" spans="1:18" ht="30.75" hidden="1" customHeight="1" x14ac:dyDescent="0.2">
      <c r="A3628" s="16" t="s">
        <v>33</v>
      </c>
      <c r="B3628" s="14">
        <v>800</v>
      </c>
      <c r="C3628" s="82" t="s">
        <v>155</v>
      </c>
      <c r="D3628" s="82" t="s">
        <v>66</v>
      </c>
      <c r="E3628" s="82" t="s">
        <v>1046</v>
      </c>
      <c r="F3628" s="82" t="s">
        <v>34</v>
      </c>
      <c r="G3628" s="84">
        <f t="shared" ref="G3628:I3628" si="966">G3629</f>
        <v>0</v>
      </c>
      <c r="H3628" s="84">
        <f t="shared" si="966"/>
        <v>0</v>
      </c>
      <c r="I3628" s="84">
        <f t="shared" si="966"/>
        <v>0</v>
      </c>
      <c r="J3628" s="159"/>
    </row>
    <row r="3629" spans="1:18" s="18" customFormat="1" ht="34.5" hidden="1" customHeight="1" x14ac:dyDescent="0.2">
      <c r="A3629" s="16" t="s">
        <v>35</v>
      </c>
      <c r="B3629" s="14">
        <v>800</v>
      </c>
      <c r="C3629" s="82" t="s">
        <v>155</v>
      </c>
      <c r="D3629" s="82" t="s">
        <v>66</v>
      </c>
      <c r="E3629" s="82" t="s">
        <v>1046</v>
      </c>
      <c r="F3629" s="82" t="s">
        <v>36</v>
      </c>
      <c r="G3629" s="70"/>
      <c r="H3629" s="70"/>
      <c r="I3629" s="70"/>
      <c r="J3629" s="159"/>
      <c r="K3629" s="180"/>
      <c r="L3629" s="180"/>
      <c r="M3629" s="180"/>
      <c r="N3629" s="180"/>
      <c r="O3629" s="180"/>
      <c r="P3629" s="180"/>
      <c r="Q3629" s="180"/>
      <c r="R3629" s="180"/>
    </row>
    <row r="3630" spans="1:18" s="18" customFormat="1" ht="39" hidden="1" customHeight="1" x14ac:dyDescent="0.2">
      <c r="A3630" s="16" t="s">
        <v>342</v>
      </c>
      <c r="B3630" s="14">
        <v>800</v>
      </c>
      <c r="C3630" s="82" t="s">
        <v>155</v>
      </c>
      <c r="D3630" s="82" t="s">
        <v>66</v>
      </c>
      <c r="E3630" s="82" t="s">
        <v>1005</v>
      </c>
      <c r="F3630" s="82"/>
      <c r="G3630" s="84">
        <f>G3631</f>
        <v>0</v>
      </c>
      <c r="H3630" s="84">
        <f>H3631</f>
        <v>0</v>
      </c>
      <c r="I3630" s="84">
        <f>I3631</f>
        <v>0</v>
      </c>
      <c r="J3630" s="159"/>
      <c r="K3630" s="180"/>
      <c r="L3630" s="180"/>
      <c r="M3630" s="180"/>
      <c r="N3630" s="180"/>
      <c r="O3630" s="180"/>
      <c r="P3630" s="180"/>
      <c r="Q3630" s="180"/>
      <c r="R3630" s="180"/>
    </row>
    <row r="3631" spans="1:18" ht="30.75" hidden="1" customHeight="1" x14ac:dyDescent="0.2">
      <c r="A3631" s="16" t="s">
        <v>33</v>
      </c>
      <c r="B3631" s="14">
        <v>800</v>
      </c>
      <c r="C3631" s="82" t="s">
        <v>155</v>
      </c>
      <c r="D3631" s="82" t="s">
        <v>66</v>
      </c>
      <c r="E3631" s="82" t="s">
        <v>1005</v>
      </c>
      <c r="F3631" s="82" t="s">
        <v>34</v>
      </c>
      <c r="G3631" s="84">
        <f t="shared" ref="G3631:I3631" si="967">G3632</f>
        <v>0</v>
      </c>
      <c r="H3631" s="84">
        <f t="shared" si="967"/>
        <v>0</v>
      </c>
      <c r="I3631" s="84">
        <f t="shared" si="967"/>
        <v>0</v>
      </c>
      <c r="J3631" s="159"/>
    </row>
    <row r="3632" spans="1:18" s="18" customFormat="1" ht="34.5" hidden="1" customHeight="1" x14ac:dyDescent="0.2">
      <c r="A3632" s="16" t="s">
        <v>35</v>
      </c>
      <c r="B3632" s="14">
        <v>800</v>
      </c>
      <c r="C3632" s="82" t="s">
        <v>155</v>
      </c>
      <c r="D3632" s="82" t="s">
        <v>66</v>
      </c>
      <c r="E3632" s="82" t="s">
        <v>1005</v>
      </c>
      <c r="F3632" s="82" t="s">
        <v>36</v>
      </c>
      <c r="G3632" s="70"/>
      <c r="H3632" s="70"/>
      <c r="I3632" s="70"/>
      <c r="J3632" s="159"/>
      <c r="K3632" s="180"/>
      <c r="L3632" s="180"/>
      <c r="M3632" s="180"/>
      <c r="N3632" s="180"/>
      <c r="O3632" s="180"/>
      <c r="P3632" s="180"/>
      <c r="Q3632" s="180"/>
      <c r="R3632" s="180"/>
    </row>
    <row r="3633" spans="1:18" s="22" customFormat="1" ht="25.5" hidden="1" x14ac:dyDescent="0.2">
      <c r="A3633" s="16" t="s">
        <v>517</v>
      </c>
      <c r="B3633" s="49">
        <v>800</v>
      </c>
      <c r="C3633" s="15" t="s">
        <v>155</v>
      </c>
      <c r="D3633" s="15" t="s">
        <v>155</v>
      </c>
      <c r="E3633" s="15"/>
      <c r="F3633" s="15"/>
      <c r="G3633" s="70">
        <f>G3634</f>
        <v>0</v>
      </c>
      <c r="H3633" s="70">
        <f>H3634</f>
        <v>0</v>
      </c>
      <c r="I3633" s="70">
        <f>I3634</f>
        <v>0</v>
      </c>
      <c r="J3633" s="296"/>
      <c r="K3633" s="61"/>
      <c r="L3633" s="61"/>
      <c r="M3633" s="61"/>
      <c r="N3633" s="61"/>
      <c r="O3633" s="61"/>
      <c r="P3633" s="61"/>
      <c r="Q3633" s="61"/>
      <c r="R3633" s="61"/>
    </row>
    <row r="3634" spans="1:18" ht="54" hidden="1" customHeight="1" x14ac:dyDescent="0.2">
      <c r="A3634" s="16" t="s">
        <v>1038</v>
      </c>
      <c r="B3634" s="14">
        <v>800</v>
      </c>
      <c r="C3634" s="15" t="s">
        <v>155</v>
      </c>
      <c r="D3634" s="15" t="s">
        <v>155</v>
      </c>
      <c r="E3634" s="15" t="s">
        <v>271</v>
      </c>
      <c r="F3634" s="15"/>
      <c r="G3634" s="70">
        <f>G3635</f>
        <v>0</v>
      </c>
      <c r="H3634" s="70">
        <v>0</v>
      </c>
      <c r="I3634" s="70">
        <v>0</v>
      </c>
      <c r="J3634" s="158"/>
      <c r="K3634" s="69"/>
      <c r="L3634" s="69"/>
      <c r="M3634" s="69"/>
      <c r="N3634" s="69"/>
      <c r="O3634" s="69"/>
      <c r="P3634" s="69"/>
      <c r="Q3634" s="69"/>
      <c r="R3634" s="69"/>
    </row>
    <row r="3635" spans="1:18" ht="63" hidden="1" customHeight="1" x14ac:dyDescent="0.2">
      <c r="A3635" s="37" t="s">
        <v>627</v>
      </c>
      <c r="B3635" s="14">
        <v>800</v>
      </c>
      <c r="C3635" s="15" t="s">
        <v>155</v>
      </c>
      <c r="D3635" s="15" t="s">
        <v>155</v>
      </c>
      <c r="E3635" s="15" t="s">
        <v>633</v>
      </c>
      <c r="F3635" s="15"/>
      <c r="G3635" s="70">
        <f>G3636</f>
        <v>0</v>
      </c>
      <c r="H3635" s="70">
        <f t="shared" ref="H3635:I3636" si="968">H3636</f>
        <v>0</v>
      </c>
      <c r="I3635" s="70">
        <f t="shared" si="968"/>
        <v>0</v>
      </c>
      <c r="J3635" s="304"/>
      <c r="K3635" s="69"/>
      <c r="L3635" s="69"/>
      <c r="M3635" s="69"/>
      <c r="N3635" s="69"/>
      <c r="O3635" s="69"/>
      <c r="P3635" s="69"/>
      <c r="Q3635" s="69"/>
      <c r="R3635" s="69"/>
    </row>
    <row r="3636" spans="1:18" ht="34.5" hidden="1" customHeight="1" x14ac:dyDescent="0.2">
      <c r="A3636" s="16" t="s">
        <v>91</v>
      </c>
      <c r="B3636" s="14">
        <v>800</v>
      </c>
      <c r="C3636" s="15" t="s">
        <v>155</v>
      </c>
      <c r="D3636" s="15" t="s">
        <v>155</v>
      </c>
      <c r="E3636" s="15" t="s">
        <v>633</v>
      </c>
      <c r="F3636" s="15" t="s">
        <v>316</v>
      </c>
      <c r="G3636" s="70">
        <f>G3637</f>
        <v>0</v>
      </c>
      <c r="H3636" s="70">
        <f t="shared" si="968"/>
        <v>0</v>
      </c>
      <c r="I3636" s="70">
        <f t="shared" si="968"/>
        <v>0</v>
      </c>
      <c r="J3636" s="304"/>
      <c r="K3636" s="69"/>
      <c r="L3636" s="69"/>
      <c r="M3636" s="69"/>
      <c r="N3636" s="69"/>
      <c r="O3636" s="69"/>
      <c r="P3636" s="69"/>
      <c r="Q3636" s="69"/>
      <c r="R3636" s="69"/>
    </row>
    <row r="3637" spans="1:18" ht="31.5" hidden="1" customHeight="1" x14ac:dyDescent="0.2">
      <c r="A3637" s="16" t="s">
        <v>317</v>
      </c>
      <c r="B3637" s="14">
        <v>800</v>
      </c>
      <c r="C3637" s="15" t="s">
        <v>155</v>
      </c>
      <c r="D3637" s="15" t="s">
        <v>155</v>
      </c>
      <c r="E3637" s="15" t="s">
        <v>633</v>
      </c>
      <c r="F3637" s="15" t="s">
        <v>318</v>
      </c>
      <c r="G3637" s="70"/>
      <c r="H3637" s="70"/>
      <c r="I3637" s="70"/>
      <c r="J3637" s="304"/>
      <c r="K3637" s="69"/>
      <c r="L3637" s="69"/>
      <c r="M3637" s="69"/>
      <c r="N3637" s="69"/>
      <c r="O3637" s="69"/>
      <c r="P3637" s="69"/>
      <c r="Q3637" s="69"/>
      <c r="R3637" s="69"/>
    </row>
    <row r="3638" spans="1:18" hidden="1" x14ac:dyDescent="0.2">
      <c r="A3638" s="11" t="s">
        <v>130</v>
      </c>
      <c r="B3638" s="35">
        <v>800</v>
      </c>
      <c r="C3638" s="238" t="s">
        <v>65</v>
      </c>
      <c r="D3638" s="238"/>
      <c r="E3638" s="82"/>
      <c r="F3638" s="238"/>
      <c r="G3638" s="235">
        <f>G3639+G3644+G3691</f>
        <v>0</v>
      </c>
      <c r="H3638" s="235">
        <f>H3639+H3644+H3691</f>
        <v>0</v>
      </c>
      <c r="I3638" s="235">
        <f>I3639+I3644+I3691</f>
        <v>0</v>
      </c>
      <c r="J3638" s="171"/>
    </row>
    <row r="3639" spans="1:18" hidden="1" x14ac:dyDescent="0.2">
      <c r="A3639" s="16" t="s">
        <v>131</v>
      </c>
      <c r="B3639" s="14">
        <v>800</v>
      </c>
      <c r="C3639" s="82" t="s">
        <v>65</v>
      </c>
      <c r="D3639" s="82" t="s">
        <v>16</v>
      </c>
      <c r="E3639" s="82"/>
      <c r="F3639" s="82"/>
      <c r="G3639" s="84">
        <f t="shared" ref="G3639:I3642" si="969">G3640</f>
        <v>0</v>
      </c>
      <c r="H3639" s="84">
        <f t="shared" si="969"/>
        <v>0</v>
      </c>
      <c r="I3639" s="84">
        <f t="shared" si="969"/>
        <v>0</v>
      </c>
      <c r="J3639" s="159"/>
    </row>
    <row r="3640" spans="1:18" s="28" customFormat="1" ht="25.5" hidden="1" x14ac:dyDescent="0.2">
      <c r="A3640" s="16" t="s">
        <v>1039</v>
      </c>
      <c r="B3640" s="14">
        <v>800</v>
      </c>
      <c r="C3640" s="82" t="s">
        <v>65</v>
      </c>
      <c r="D3640" s="82" t="s">
        <v>16</v>
      </c>
      <c r="E3640" s="82" t="s">
        <v>263</v>
      </c>
      <c r="F3640" s="152"/>
      <c r="G3640" s="84">
        <f t="shared" si="969"/>
        <v>0</v>
      </c>
      <c r="H3640" s="84">
        <f t="shared" si="969"/>
        <v>0</v>
      </c>
      <c r="I3640" s="84">
        <f t="shared" si="969"/>
        <v>0</v>
      </c>
      <c r="J3640" s="159"/>
      <c r="K3640" s="184"/>
      <c r="L3640" s="184"/>
      <c r="M3640" s="184"/>
      <c r="N3640" s="184"/>
      <c r="O3640" s="184"/>
      <c r="P3640" s="184"/>
      <c r="Q3640" s="184"/>
      <c r="R3640" s="184"/>
    </row>
    <row r="3641" spans="1:18" s="28" customFormat="1" hidden="1" x14ac:dyDescent="0.2">
      <c r="A3641" s="80" t="s">
        <v>132</v>
      </c>
      <c r="B3641" s="14">
        <v>800</v>
      </c>
      <c r="C3641" s="82" t="s">
        <v>65</v>
      </c>
      <c r="D3641" s="82" t="s">
        <v>16</v>
      </c>
      <c r="E3641" s="82" t="s">
        <v>266</v>
      </c>
      <c r="F3641" s="152"/>
      <c r="G3641" s="84">
        <f t="shared" si="969"/>
        <v>0</v>
      </c>
      <c r="H3641" s="84">
        <f t="shared" si="969"/>
        <v>0</v>
      </c>
      <c r="I3641" s="84">
        <f t="shared" si="969"/>
        <v>0</v>
      </c>
      <c r="J3641" s="159"/>
      <c r="K3641" s="184"/>
      <c r="L3641" s="184"/>
      <c r="M3641" s="184"/>
      <c r="N3641" s="184"/>
      <c r="O3641" s="184"/>
      <c r="P3641" s="184"/>
      <c r="Q3641" s="184"/>
      <c r="R3641" s="184"/>
    </row>
    <row r="3642" spans="1:18" s="28" customFormat="1" hidden="1" x14ac:dyDescent="0.2">
      <c r="A3642" s="80" t="s">
        <v>133</v>
      </c>
      <c r="B3642" s="14">
        <v>800</v>
      </c>
      <c r="C3642" s="82" t="s">
        <v>65</v>
      </c>
      <c r="D3642" s="82" t="s">
        <v>16</v>
      </c>
      <c r="E3642" s="82" t="s">
        <v>266</v>
      </c>
      <c r="F3642" s="82" t="s">
        <v>134</v>
      </c>
      <c r="G3642" s="84">
        <f t="shared" si="969"/>
        <v>0</v>
      </c>
      <c r="H3642" s="84">
        <f>H3643</f>
        <v>0</v>
      </c>
      <c r="I3642" s="84">
        <f t="shared" si="969"/>
        <v>0</v>
      </c>
      <c r="J3642" s="159"/>
      <c r="K3642" s="184"/>
      <c r="L3642" s="184"/>
      <c r="M3642" s="184"/>
      <c r="N3642" s="184"/>
      <c r="O3642" s="184"/>
      <c r="P3642" s="184"/>
      <c r="Q3642" s="184"/>
      <c r="R3642" s="184"/>
    </row>
    <row r="3643" spans="1:18" s="28" customFormat="1" ht="25.5" hidden="1" x14ac:dyDescent="0.2">
      <c r="A3643" s="80" t="s">
        <v>322</v>
      </c>
      <c r="B3643" s="14">
        <v>800</v>
      </c>
      <c r="C3643" s="82" t="s">
        <v>65</v>
      </c>
      <c r="D3643" s="82" t="s">
        <v>16</v>
      </c>
      <c r="E3643" s="82" t="s">
        <v>266</v>
      </c>
      <c r="F3643" s="82" t="s">
        <v>323</v>
      </c>
      <c r="G3643" s="84">
        <f>353808-353808</f>
        <v>0</v>
      </c>
      <c r="H3643" s="84">
        <f>353808-353808</f>
        <v>0</v>
      </c>
      <c r="I3643" s="84">
        <f>353808-353808</f>
        <v>0</v>
      </c>
      <c r="J3643" s="159"/>
      <c r="K3643" s="184"/>
      <c r="L3643" s="184"/>
      <c r="M3643" s="184"/>
      <c r="N3643" s="184"/>
      <c r="O3643" s="184"/>
      <c r="P3643" s="184"/>
      <c r="Q3643" s="184"/>
      <c r="R3643" s="184"/>
    </row>
    <row r="3644" spans="1:18" ht="16.5" hidden="1" x14ac:dyDescent="0.2">
      <c r="A3644" s="281"/>
      <c r="B3644" s="285"/>
      <c r="C3644" s="282"/>
      <c r="D3644" s="282"/>
      <c r="E3644" s="282"/>
      <c r="F3644" s="282"/>
      <c r="G3644" s="283"/>
      <c r="H3644" s="283"/>
      <c r="I3644" s="283"/>
      <c r="J3644" s="284"/>
      <c r="K3644" s="220"/>
      <c r="L3644" s="69"/>
      <c r="M3644" s="69"/>
      <c r="N3644" s="69"/>
      <c r="O3644" s="69"/>
      <c r="P3644" s="69"/>
      <c r="Q3644" s="69"/>
      <c r="R3644" s="69"/>
    </row>
    <row r="3645" spans="1:18" hidden="1" x14ac:dyDescent="0.2">
      <c r="A3645" s="47"/>
      <c r="B3645" s="285"/>
      <c r="C3645" s="20"/>
      <c r="D3645" s="20"/>
      <c r="E3645" s="20"/>
      <c r="F3645" s="20"/>
      <c r="G3645" s="12"/>
      <c r="H3645" s="12"/>
      <c r="I3645" s="12"/>
      <c r="J3645" s="286"/>
      <c r="K3645" s="69"/>
      <c r="L3645" s="69"/>
      <c r="M3645" s="69"/>
      <c r="N3645" s="69"/>
      <c r="O3645" s="69"/>
      <c r="P3645" s="69"/>
      <c r="Q3645" s="69"/>
      <c r="R3645" s="69"/>
    </row>
    <row r="3646" spans="1:18" hidden="1" x14ac:dyDescent="0.2">
      <c r="A3646" s="40"/>
      <c r="B3646" s="285"/>
      <c r="C3646" s="15"/>
      <c r="D3646" s="15"/>
      <c r="E3646" s="15"/>
      <c r="F3646" s="15"/>
      <c r="G3646" s="70"/>
      <c r="H3646" s="70"/>
      <c r="I3646" s="70"/>
      <c r="J3646" s="158"/>
      <c r="K3646" s="69"/>
      <c r="L3646" s="69"/>
      <c r="M3646" s="69"/>
      <c r="N3646" s="69"/>
      <c r="O3646" s="69"/>
      <c r="P3646" s="69"/>
      <c r="Q3646" s="69"/>
      <c r="R3646" s="69"/>
    </row>
    <row r="3647" spans="1:18" s="28" customFormat="1" hidden="1" x14ac:dyDescent="0.2">
      <c r="A3647" s="16"/>
      <c r="B3647" s="285"/>
      <c r="C3647" s="15"/>
      <c r="D3647" s="15"/>
      <c r="E3647" s="15"/>
      <c r="F3647" s="39"/>
      <c r="G3647" s="70"/>
      <c r="H3647" s="70"/>
      <c r="I3647" s="70"/>
      <c r="J3647" s="158"/>
      <c r="K3647" s="287"/>
      <c r="L3647" s="287"/>
      <c r="M3647" s="287"/>
      <c r="N3647" s="287"/>
      <c r="O3647" s="287"/>
      <c r="P3647" s="287"/>
      <c r="Q3647" s="287"/>
      <c r="R3647" s="287"/>
    </row>
    <row r="3648" spans="1:18" s="46" customFormat="1" ht="41.25" hidden="1" customHeight="1" x14ac:dyDescent="0.2">
      <c r="A3648" s="16"/>
      <c r="B3648" s="285"/>
      <c r="C3648" s="15"/>
      <c r="D3648" s="15"/>
      <c r="E3648" s="15"/>
      <c r="F3648" s="15"/>
      <c r="G3648" s="70"/>
      <c r="H3648" s="70"/>
      <c r="I3648" s="70"/>
      <c r="J3648" s="158"/>
      <c r="K3648" s="58"/>
      <c r="L3648" s="58"/>
      <c r="M3648" s="58"/>
      <c r="N3648" s="58"/>
      <c r="O3648" s="58"/>
      <c r="P3648" s="58"/>
      <c r="Q3648" s="58"/>
      <c r="R3648" s="58"/>
    </row>
    <row r="3649" spans="1:18" s="28" customFormat="1" hidden="1" x14ac:dyDescent="0.2">
      <c r="A3649" s="16"/>
      <c r="B3649" s="285"/>
      <c r="C3649" s="15"/>
      <c r="D3649" s="15"/>
      <c r="E3649" s="15"/>
      <c r="F3649" s="39"/>
      <c r="G3649" s="70"/>
      <c r="H3649" s="70"/>
      <c r="I3649" s="70"/>
      <c r="J3649" s="158"/>
      <c r="K3649" s="287"/>
      <c r="L3649" s="287"/>
      <c r="M3649" s="287"/>
      <c r="N3649" s="287"/>
      <c r="O3649" s="287"/>
      <c r="P3649" s="287"/>
      <c r="Q3649" s="287"/>
      <c r="R3649" s="287"/>
    </row>
    <row r="3650" spans="1:18" ht="22.5" hidden="1" customHeight="1" x14ac:dyDescent="0.2">
      <c r="A3650" s="16"/>
      <c r="B3650" s="285"/>
      <c r="C3650" s="15"/>
      <c r="D3650" s="15"/>
      <c r="E3650" s="15"/>
      <c r="F3650" s="15"/>
      <c r="G3650" s="70"/>
      <c r="H3650" s="70"/>
      <c r="I3650" s="70"/>
      <c r="J3650" s="158"/>
      <c r="K3650" s="69"/>
      <c r="L3650" s="69"/>
      <c r="M3650" s="69"/>
      <c r="N3650" s="69"/>
      <c r="O3650" s="69"/>
      <c r="P3650" s="69"/>
      <c r="Q3650" s="69"/>
      <c r="R3650" s="69"/>
    </row>
    <row r="3651" spans="1:18" hidden="1" x14ac:dyDescent="0.2">
      <c r="A3651" s="16"/>
      <c r="B3651" s="285"/>
      <c r="C3651" s="15"/>
      <c r="D3651" s="15"/>
      <c r="E3651" s="15"/>
      <c r="F3651" s="15"/>
      <c r="G3651" s="70"/>
      <c r="H3651" s="70"/>
      <c r="I3651" s="70"/>
      <c r="J3651" s="158"/>
      <c r="K3651" s="69"/>
      <c r="L3651" s="69"/>
      <c r="M3651" s="69"/>
      <c r="N3651" s="69"/>
      <c r="O3651" s="69"/>
      <c r="P3651" s="69"/>
      <c r="Q3651" s="69"/>
      <c r="R3651" s="69"/>
    </row>
    <row r="3652" spans="1:18" s="22" customFormat="1" hidden="1" x14ac:dyDescent="0.2">
      <c r="A3652" s="355" t="s">
        <v>70</v>
      </c>
      <c r="B3652" s="356"/>
      <c r="C3652" s="341"/>
      <c r="D3652" s="341"/>
      <c r="E3652" s="341"/>
      <c r="F3652" s="341"/>
      <c r="G3652" s="342">
        <f>G3596+G3615+G3624+G3638+G3608</f>
        <v>0</v>
      </c>
      <c r="H3652" s="342">
        <f>H3596+H3615+H3624+H3638+H3608</f>
        <v>0</v>
      </c>
      <c r="I3652" s="342">
        <f>I3596+I3615+I3624+I3638+I3608</f>
        <v>0</v>
      </c>
      <c r="J3652" s="286"/>
      <c r="K3652" s="61"/>
      <c r="L3652" s="61"/>
      <c r="M3652" s="61"/>
      <c r="N3652" s="222"/>
      <c r="O3652" s="61"/>
      <c r="P3652" s="61"/>
      <c r="Q3652" s="61"/>
      <c r="R3652" s="61"/>
    </row>
    <row r="3653" spans="1:18" s="22" customFormat="1" x14ac:dyDescent="0.2">
      <c r="A3653" s="290" t="s">
        <v>1045</v>
      </c>
      <c r="B3653" s="285"/>
      <c r="C3653" s="20"/>
      <c r="D3653" s="20"/>
      <c r="E3653" s="20"/>
      <c r="F3653" s="20"/>
      <c r="G3653" s="12"/>
      <c r="H3653" s="12">
        <f>23988756+10000</f>
        <v>23998756</v>
      </c>
      <c r="I3653" s="12">
        <f>48713278</f>
        <v>48713278</v>
      </c>
      <c r="J3653" s="286"/>
      <c r="K3653" s="61"/>
      <c r="L3653" s="61"/>
      <c r="M3653" s="61"/>
      <c r="N3653" s="61"/>
      <c r="O3653" s="61"/>
      <c r="P3653" s="61"/>
      <c r="Q3653" s="61"/>
      <c r="R3653" s="61"/>
    </row>
    <row r="3654" spans="1:18" s="22" customFormat="1" ht="21" customHeight="1" x14ac:dyDescent="0.2">
      <c r="A3654" s="378" t="s">
        <v>334</v>
      </c>
      <c r="B3654" s="19"/>
      <c r="C3654" s="19"/>
      <c r="D3654" s="19"/>
      <c r="E3654" s="19"/>
      <c r="F3654" s="19"/>
      <c r="G3654" s="12">
        <f>G573+G684+G1525+G1599+G3135+G3652+G3480++G3169+G3579+G3593+G3653</f>
        <v>3585992598.3100004</v>
      </c>
      <c r="H3654" s="12">
        <f>H573+H684+H1525+H1599+H3135+H3652+H3480++H3169+H3579+H3593+H3653</f>
        <v>2429647576.6500006</v>
      </c>
      <c r="I3654" s="12">
        <f>I573+I684+I1525+I1599+I3135+I3652+I3480++I3169+I3579+I3593+I3653</f>
        <v>2570121604</v>
      </c>
      <c r="J3654" s="286"/>
      <c r="K3654" s="222"/>
      <c r="L3654" s="222"/>
      <c r="M3654" s="222"/>
      <c r="N3654" s="61"/>
      <c r="O3654" s="61"/>
      <c r="P3654" s="61"/>
      <c r="Q3654" s="61"/>
      <c r="R3654" s="61"/>
    </row>
    <row r="3655" spans="1:18" hidden="1" x14ac:dyDescent="0.2">
      <c r="A3655" s="87"/>
      <c r="B3655" s="256"/>
      <c r="C3655" s="256"/>
      <c r="D3655" s="256"/>
      <c r="E3655" s="256"/>
      <c r="F3655" s="256"/>
      <c r="G3655" s="86"/>
      <c r="H3655" s="86"/>
      <c r="I3655" s="86"/>
      <c r="K3655" s="187"/>
      <c r="L3655" s="187"/>
    </row>
    <row r="3656" spans="1:18" hidden="1" x14ac:dyDescent="0.2">
      <c r="A3656" s="87"/>
      <c r="B3656" s="256"/>
      <c r="C3656" s="256"/>
      <c r="D3656" s="256"/>
      <c r="E3656" s="256"/>
      <c r="F3656" s="256"/>
      <c r="G3656" s="86">
        <f>G3654-G3653</f>
        <v>3585992598.3100004</v>
      </c>
      <c r="H3656" s="86">
        <f>H3654-H3653</f>
        <v>2405648820.6500006</v>
      </c>
      <c r="I3656" s="86">
        <f>I3654-I3653</f>
        <v>2521408326</v>
      </c>
      <c r="K3656" s="187"/>
      <c r="L3656" s="187"/>
    </row>
    <row r="3657" spans="1:18" hidden="1" x14ac:dyDescent="0.2">
      <c r="A3657" s="87"/>
      <c r="B3657" s="256"/>
      <c r="C3657" s="256"/>
      <c r="D3657" s="256"/>
      <c r="E3657" s="256"/>
      <c r="F3657" s="256"/>
      <c r="G3657" s="86"/>
      <c r="H3657" s="86"/>
      <c r="I3657" s="86"/>
      <c r="K3657" s="187"/>
      <c r="L3657" s="187"/>
    </row>
    <row r="3658" spans="1:18" hidden="1" x14ac:dyDescent="0.2">
      <c r="G3658" s="60">
        <f>G3656-G3662</f>
        <v>1224885919.4300003</v>
      </c>
      <c r="H3658" s="60">
        <f t="shared" ref="H3658:I3658" si="970">H3656-H3662</f>
        <v>140812657.90000057</v>
      </c>
      <c r="I3658" s="60">
        <f t="shared" si="970"/>
        <v>141808086.88999987</v>
      </c>
      <c r="K3658" s="187"/>
      <c r="L3658" s="187"/>
    </row>
    <row r="3659" spans="1:18" hidden="1" x14ac:dyDescent="0.2">
      <c r="K3659" s="187"/>
      <c r="L3659" s="187"/>
    </row>
    <row r="3660" spans="1:18" hidden="1" x14ac:dyDescent="0.2">
      <c r="K3660" s="187"/>
      <c r="L3660" s="187"/>
    </row>
    <row r="3661" spans="1:18" hidden="1" x14ac:dyDescent="0.2">
      <c r="K3661" s="187"/>
      <c r="L3661" s="187"/>
    </row>
    <row r="3662" spans="1:18" ht="20.25" hidden="1" customHeight="1" x14ac:dyDescent="0.2">
      <c r="B3662" s="1"/>
      <c r="C3662" s="1"/>
      <c r="D3662" s="1"/>
      <c r="G3662" s="60">
        <v>2361106678.8800001</v>
      </c>
      <c r="H3662" s="60">
        <v>2264836162.75</v>
      </c>
      <c r="I3662" s="60">
        <v>2379600239.1100001</v>
      </c>
      <c r="K3662" s="187"/>
      <c r="L3662" s="187"/>
    </row>
    <row r="3663" spans="1:18" x14ac:dyDescent="0.2">
      <c r="B3663" s="1"/>
      <c r="C3663" s="1"/>
      <c r="D3663" s="1"/>
      <c r="K3663" s="187"/>
      <c r="L3663" s="187"/>
    </row>
    <row r="3664" spans="1:18" x14ac:dyDescent="0.2">
      <c r="B3664" s="1"/>
      <c r="C3664" s="1"/>
      <c r="D3664" s="1"/>
      <c r="G3664" s="60">
        <f>G3654-G3653</f>
        <v>3585992598.3100004</v>
      </c>
      <c r="H3664" s="60">
        <f t="shared" ref="H3664:I3664" si="971">H3654-H3653</f>
        <v>2405648820.6500006</v>
      </c>
      <c r="I3664" s="60">
        <f t="shared" si="971"/>
        <v>2521408326</v>
      </c>
      <c r="K3664" s="188"/>
      <c r="L3664" s="187"/>
    </row>
    <row r="3666" spans="2:12" x14ac:dyDescent="0.2">
      <c r="G3666" s="86">
        <f>G3654-'прил 5'!G1238</f>
        <v>0</v>
      </c>
      <c r="H3666" s="86">
        <f>H3654-'прил 5'!H1238</f>
        <v>0</v>
      </c>
      <c r="I3666" s="86">
        <f>I3654-'прил 5'!I1238</f>
        <v>0</v>
      </c>
    </row>
    <row r="3669" spans="2:12" x14ac:dyDescent="0.2">
      <c r="B3669" s="1"/>
      <c r="C3669" s="1"/>
      <c r="D3669" s="1"/>
      <c r="E3669" s="1"/>
      <c r="F3669" s="1"/>
      <c r="G3669" s="1"/>
      <c r="H3669" s="1"/>
      <c r="I3669" s="1"/>
      <c r="J3669" s="166"/>
    </row>
    <row r="3670" spans="2:12" x14ac:dyDescent="0.2">
      <c r="G3670" s="60">
        <f>G3654-G3668</f>
        <v>3585992598.3100004</v>
      </c>
      <c r="J3670" s="160"/>
    </row>
    <row r="3672" spans="2:12" x14ac:dyDescent="0.2">
      <c r="K3672" s="161"/>
      <c r="L3672" s="161"/>
    </row>
    <row r="3685" spans="17:17" x14ac:dyDescent="0.2">
      <c r="Q3685" s="189"/>
    </row>
    <row r="3686" spans="17:17" x14ac:dyDescent="0.2">
      <c r="Q3686" s="189"/>
    </row>
  </sheetData>
  <mergeCells count="36">
    <mergeCell ref="F14:H14"/>
    <mergeCell ref="F1:I1"/>
    <mergeCell ref="F2:H2"/>
    <mergeCell ref="F3:I3"/>
    <mergeCell ref="F4:H4"/>
    <mergeCell ref="F5:I5"/>
    <mergeCell ref="F6:H6"/>
    <mergeCell ref="F11:H11"/>
    <mergeCell ref="F12:H12"/>
    <mergeCell ref="A26:A28"/>
    <mergeCell ref="D26:D28"/>
    <mergeCell ref="C26:C28"/>
    <mergeCell ref="B26:B28"/>
    <mergeCell ref="A25:I25"/>
    <mergeCell ref="H27:H28"/>
    <mergeCell ref="I27:I28"/>
    <mergeCell ref="G26:I26"/>
    <mergeCell ref="F26:F28"/>
    <mergeCell ref="E26:E28"/>
    <mergeCell ref="G27:G28"/>
    <mergeCell ref="F23:H23"/>
    <mergeCell ref="F24:H24"/>
    <mergeCell ref="J1242:K1242"/>
    <mergeCell ref="F7:I7"/>
    <mergeCell ref="F8:H8"/>
    <mergeCell ref="F9:I9"/>
    <mergeCell ref="F10:H10"/>
    <mergeCell ref="F21:H21"/>
    <mergeCell ref="F22:H22"/>
    <mergeCell ref="F19:H19"/>
    <mergeCell ref="F20:H20"/>
    <mergeCell ref="F17:H17"/>
    <mergeCell ref="F18:H18"/>
    <mergeCell ref="F15:H15"/>
    <mergeCell ref="F16:H16"/>
    <mergeCell ref="F13:H13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66" max="8" man="1"/>
    <brk id="2714" max="8" man="1"/>
    <brk id="3048" max="8" man="1"/>
    <brk id="3522" max="8" man="1"/>
    <brk id="36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1"/>
  <sheetViews>
    <sheetView view="pageBreakPreview" zoomScaleNormal="93" zoomScaleSheetLayoutView="100" workbookViewId="0">
      <selection activeCell="E4" sqref="E4:G4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9" ht="28.15" customHeight="1" x14ac:dyDescent="0.2">
      <c r="E1" s="395" t="s">
        <v>1628</v>
      </c>
      <c r="F1" s="395"/>
    </row>
    <row r="2" spans="1:9" ht="25.9" customHeight="1" x14ac:dyDescent="0.2">
      <c r="E2" s="395" t="s">
        <v>1627</v>
      </c>
      <c r="F2" s="395"/>
      <c r="G2" s="396"/>
    </row>
    <row r="3" spans="1:9" x14ac:dyDescent="0.2">
      <c r="E3" s="395" t="s">
        <v>1173</v>
      </c>
      <c r="F3" s="395"/>
    </row>
    <row r="4" spans="1:9" ht="31.15" customHeight="1" x14ac:dyDescent="0.2">
      <c r="E4" s="380" t="s">
        <v>1630</v>
      </c>
      <c r="F4" s="381"/>
      <c r="G4" s="381"/>
    </row>
    <row r="5" spans="1:9" ht="16.5" customHeight="1" x14ac:dyDescent="0.2">
      <c r="B5" s="376"/>
      <c r="C5" s="376"/>
      <c r="D5" s="376"/>
      <c r="E5" s="403" t="s">
        <v>1173</v>
      </c>
      <c r="F5" s="403"/>
      <c r="G5" s="403"/>
      <c r="H5" s="87"/>
      <c r="I5" s="1"/>
    </row>
    <row r="6" spans="1:9" ht="35.25" customHeight="1" x14ac:dyDescent="0.2">
      <c r="B6" s="376"/>
      <c r="C6" s="376"/>
      <c r="D6" s="376"/>
      <c r="E6" s="380" t="s">
        <v>1580</v>
      </c>
      <c r="F6" s="381"/>
      <c r="G6" s="381"/>
      <c r="H6" s="87"/>
      <c r="I6" s="1"/>
    </row>
    <row r="7" spans="1:9" ht="16.5" customHeight="1" x14ac:dyDescent="0.2">
      <c r="B7" s="375"/>
      <c r="C7" s="375"/>
      <c r="D7" s="375"/>
      <c r="E7" s="403" t="s">
        <v>1173</v>
      </c>
      <c r="F7" s="403"/>
      <c r="G7" s="403"/>
      <c r="H7" s="87"/>
      <c r="I7" s="1"/>
    </row>
    <row r="8" spans="1:9" ht="35.25" customHeight="1" x14ac:dyDescent="0.2">
      <c r="B8" s="375"/>
      <c r="C8" s="375"/>
      <c r="D8" s="375"/>
      <c r="E8" s="380" t="s">
        <v>1551</v>
      </c>
      <c r="F8" s="381"/>
      <c r="G8" s="381"/>
      <c r="H8" s="87"/>
      <c r="I8" s="1"/>
    </row>
    <row r="9" spans="1:9" ht="16.5" customHeight="1" x14ac:dyDescent="0.2">
      <c r="B9" s="363"/>
      <c r="C9" s="363"/>
      <c r="D9" s="363"/>
      <c r="E9" s="403" t="s">
        <v>1173</v>
      </c>
      <c r="F9" s="403"/>
      <c r="G9" s="403"/>
      <c r="H9" s="87"/>
      <c r="I9" s="1"/>
    </row>
    <row r="10" spans="1:9" ht="35.25" customHeight="1" x14ac:dyDescent="0.2">
      <c r="B10" s="363"/>
      <c r="C10" s="363"/>
      <c r="D10" s="363"/>
      <c r="E10" s="380" t="s">
        <v>1496</v>
      </c>
      <c r="F10" s="381"/>
      <c r="G10" s="381"/>
      <c r="H10" s="87"/>
      <c r="I10" s="1"/>
    </row>
    <row r="11" spans="1:9" ht="25.15" customHeight="1" x14ac:dyDescent="0.2">
      <c r="B11" s="361"/>
      <c r="C11" s="361"/>
      <c r="D11" s="361"/>
      <c r="E11" s="403" t="s">
        <v>1173</v>
      </c>
      <c r="F11" s="403"/>
      <c r="G11" s="403"/>
      <c r="H11" s="87"/>
      <c r="I11" s="1"/>
    </row>
    <row r="12" spans="1:9" ht="35.25" customHeight="1" x14ac:dyDescent="0.2">
      <c r="B12" s="361"/>
      <c r="C12" s="361"/>
      <c r="D12" s="361"/>
      <c r="E12" s="380" t="s">
        <v>1447</v>
      </c>
      <c r="F12" s="381"/>
      <c r="G12" s="381"/>
      <c r="H12" s="87"/>
      <c r="I12" s="1"/>
    </row>
    <row r="13" spans="1:9" ht="25.15" customHeight="1" x14ac:dyDescent="0.2">
      <c r="B13" s="333"/>
      <c r="C13" s="333"/>
      <c r="D13" s="333"/>
      <c r="E13" s="403" t="s">
        <v>1174</v>
      </c>
      <c r="F13" s="403"/>
      <c r="G13" s="403"/>
      <c r="H13" s="87"/>
      <c r="I13" s="1"/>
    </row>
    <row r="14" spans="1:9" ht="27.75" customHeight="1" x14ac:dyDescent="0.2">
      <c r="B14" s="333"/>
      <c r="C14" s="333"/>
      <c r="D14" s="333"/>
      <c r="E14" s="380" t="s">
        <v>1439</v>
      </c>
      <c r="F14" s="381"/>
      <c r="G14" s="381"/>
      <c r="H14" s="87"/>
      <c r="I14" s="1"/>
    </row>
    <row r="15" spans="1:9" ht="61.5" customHeight="1" x14ac:dyDescent="0.2">
      <c r="A15" s="398" t="s">
        <v>1399</v>
      </c>
      <c r="B15" s="398"/>
      <c r="C15" s="398"/>
      <c r="D15" s="398"/>
      <c r="E15" s="398"/>
      <c r="F15" s="398"/>
      <c r="G15" s="398"/>
      <c r="H15" s="399"/>
      <c r="I15" s="399"/>
    </row>
    <row r="16" spans="1:9" ht="14.25" customHeight="1" x14ac:dyDescent="0.2">
      <c r="A16" s="392" t="s">
        <v>9</v>
      </c>
      <c r="B16" s="99"/>
      <c r="C16" s="99"/>
      <c r="D16" s="99"/>
      <c r="E16" s="394" t="s">
        <v>13</v>
      </c>
      <c r="F16" s="394" t="s">
        <v>14</v>
      </c>
      <c r="G16" s="402" t="s">
        <v>335</v>
      </c>
      <c r="H16" s="397"/>
      <c r="I16" s="397"/>
    </row>
    <row r="17" spans="1:22" s="3" customFormat="1" ht="23.25" customHeight="1" x14ac:dyDescent="0.2">
      <c r="A17" s="397"/>
      <c r="B17" s="394" t="s">
        <v>10</v>
      </c>
      <c r="C17" s="394" t="s">
        <v>11</v>
      </c>
      <c r="D17" s="394" t="s">
        <v>12</v>
      </c>
      <c r="E17" s="393"/>
      <c r="F17" s="393"/>
      <c r="G17" s="400" t="s">
        <v>807</v>
      </c>
      <c r="H17" s="400" t="s">
        <v>1018</v>
      </c>
      <c r="I17" s="400" t="s">
        <v>1397</v>
      </c>
      <c r="J17" s="105"/>
      <c r="K17" s="87"/>
      <c r="P17" s="105"/>
      <c r="Q17" s="105"/>
      <c r="R17" s="105"/>
      <c r="S17" s="105"/>
      <c r="T17" s="105"/>
    </row>
    <row r="18" spans="1:22" s="3" customFormat="1" ht="69.75" customHeight="1" x14ac:dyDescent="0.2">
      <c r="A18" s="397"/>
      <c r="B18" s="401"/>
      <c r="C18" s="401"/>
      <c r="D18" s="401"/>
      <c r="E18" s="393"/>
      <c r="F18" s="393"/>
      <c r="G18" s="387"/>
      <c r="H18" s="387"/>
      <c r="I18" s="387"/>
      <c r="J18" s="105"/>
      <c r="P18" s="105"/>
      <c r="Q18" s="105"/>
      <c r="R18" s="105"/>
      <c r="S18" s="105"/>
      <c r="T18" s="105"/>
    </row>
    <row r="19" spans="1:22" s="3" customFormat="1" x14ac:dyDescent="0.2">
      <c r="A19" s="4">
        <v>1</v>
      </c>
      <c r="B19" s="4">
        <v>2</v>
      </c>
      <c r="C19" s="4">
        <v>3</v>
      </c>
      <c r="D19" s="4">
        <v>4</v>
      </c>
      <c r="E19" s="4">
        <v>2</v>
      </c>
      <c r="F19" s="4">
        <v>3</v>
      </c>
      <c r="G19" s="88">
        <v>4</v>
      </c>
      <c r="H19" s="88">
        <v>5</v>
      </c>
      <c r="I19" s="88">
        <v>6</v>
      </c>
      <c r="J19" s="105"/>
      <c r="P19" s="105"/>
      <c r="Q19" s="105"/>
      <c r="R19" s="105"/>
      <c r="S19" s="105"/>
      <c r="T19" s="105"/>
    </row>
    <row r="20" spans="1:22" s="74" customFormat="1" ht="42" customHeight="1" x14ac:dyDescent="0.25">
      <c r="A20" s="77" t="s">
        <v>99</v>
      </c>
      <c r="B20" s="73"/>
      <c r="C20" s="73"/>
      <c r="D20" s="73"/>
      <c r="E20" s="73"/>
      <c r="F20" s="73"/>
      <c r="G20" s="89">
        <f>G22+G29+G74+G100+G149+G176+G241+G645+G658+G664+G696+G883+G896+G901+G908+G912+G918+G931+G956+G969+G1046+G1075+G156+G1071</f>
        <v>3429241688.4199996</v>
      </c>
      <c r="H20" s="89">
        <f>H22+H29+H74+H100+H149+H176+H241+H645+H658+H664+H696+H883+H896+H901+H908+H912+H918+H931+H956+H969+H1046+H1075+H156+H1071</f>
        <v>2256497073.6599998</v>
      </c>
      <c r="I20" s="89">
        <f>I22+I29+I74+I100+I149+I176+I241+I645+I658+I664+I696+I883+I896+I901+I908+I912+I918+I931+I956+I969+I1046+I1075+I156+I1071</f>
        <v>2371433579.8400002</v>
      </c>
      <c r="J20" s="106"/>
      <c r="P20" s="106"/>
      <c r="Q20" s="106"/>
      <c r="R20" s="106"/>
      <c r="S20" s="106"/>
      <c r="T20" s="106"/>
      <c r="V20" s="106"/>
    </row>
    <row r="21" spans="1:22" s="3" customFormat="1" x14ac:dyDescent="0.2">
      <c r="A21" s="4"/>
      <c r="B21" s="4"/>
      <c r="C21" s="4"/>
      <c r="D21" s="4"/>
      <c r="E21" s="4"/>
      <c r="F21" s="4"/>
      <c r="G21" s="88">
        <f>V20</f>
        <v>0</v>
      </c>
      <c r="H21" s="88"/>
      <c r="I21" s="88"/>
      <c r="J21" s="105"/>
      <c r="P21" s="105"/>
      <c r="Q21" s="105"/>
      <c r="R21" s="105"/>
      <c r="S21" s="105"/>
      <c r="T21" s="105"/>
      <c r="V21" s="105"/>
    </row>
    <row r="22" spans="1:22" s="74" customFormat="1" ht="42" customHeight="1" x14ac:dyDescent="0.25">
      <c r="A22" s="310" t="s">
        <v>1021</v>
      </c>
      <c r="B22" s="206"/>
      <c r="C22" s="206"/>
      <c r="D22" s="206"/>
      <c r="E22" s="19" t="s">
        <v>100</v>
      </c>
      <c r="F22" s="73"/>
      <c r="G22" s="207">
        <f>G23+G26</f>
        <v>13608000</v>
      </c>
      <c r="H22" s="207">
        <f t="shared" ref="H22:I22" si="0">H23</f>
        <v>0</v>
      </c>
      <c r="I22" s="207">
        <f t="shared" si="0"/>
        <v>0</v>
      </c>
      <c r="J22" s="106">
        <v>2271304</v>
      </c>
      <c r="P22" s="106"/>
      <c r="Q22" s="106"/>
      <c r="R22" s="106"/>
      <c r="S22" s="106"/>
      <c r="T22" s="106">
        <f>'прил 4'!G542</f>
        <v>13608000</v>
      </c>
      <c r="V22" s="106"/>
    </row>
    <row r="23" spans="1:22" ht="33" hidden="1" customHeight="1" x14ac:dyDescent="0.2">
      <c r="A23" s="16" t="s">
        <v>167</v>
      </c>
      <c r="B23" s="14">
        <v>757</v>
      </c>
      <c r="C23" s="15" t="s">
        <v>65</v>
      </c>
      <c r="D23" s="15" t="s">
        <v>66</v>
      </c>
      <c r="E23" s="15" t="s">
        <v>367</v>
      </c>
      <c r="F23" s="15"/>
      <c r="G23" s="70">
        <f t="shared" ref="G23:I24" si="1">G24</f>
        <v>0</v>
      </c>
      <c r="H23" s="70">
        <f t="shared" si="1"/>
        <v>0</v>
      </c>
      <c r="I23" s="70">
        <f t="shared" si="1"/>
        <v>0</v>
      </c>
    </row>
    <row r="24" spans="1:22" ht="33" hidden="1" customHeight="1" x14ac:dyDescent="0.2">
      <c r="A24" s="16" t="s">
        <v>133</v>
      </c>
      <c r="B24" s="14">
        <v>757</v>
      </c>
      <c r="C24" s="15" t="s">
        <v>65</v>
      </c>
      <c r="D24" s="15" t="s">
        <v>66</v>
      </c>
      <c r="E24" s="15" t="s">
        <v>367</v>
      </c>
      <c r="F24" s="15" t="s">
        <v>134</v>
      </c>
      <c r="G24" s="70">
        <f t="shared" si="1"/>
        <v>0</v>
      </c>
      <c r="H24" s="70">
        <f t="shared" si="1"/>
        <v>0</v>
      </c>
      <c r="I24" s="70">
        <f t="shared" si="1"/>
        <v>0</v>
      </c>
    </row>
    <row r="25" spans="1:22" ht="33" hidden="1" customHeight="1" x14ac:dyDescent="0.2">
      <c r="A25" s="16" t="s">
        <v>135</v>
      </c>
      <c r="B25" s="14">
        <v>757</v>
      </c>
      <c r="C25" s="15" t="s">
        <v>65</v>
      </c>
      <c r="D25" s="15" t="s">
        <v>66</v>
      </c>
      <c r="E25" s="15" t="s">
        <v>367</v>
      </c>
      <c r="F25" s="15" t="s">
        <v>136</v>
      </c>
      <c r="G25" s="70">
        <f>'прил 4'!G3054+'прил 4'!G545</f>
        <v>0</v>
      </c>
      <c r="H25" s="70">
        <f>'прил 4'!H3054+'прил 4'!H545</f>
        <v>0</v>
      </c>
      <c r="I25" s="70">
        <f>'прил 4'!I3054+'прил 4'!I545</f>
        <v>0</v>
      </c>
    </row>
    <row r="26" spans="1:22" ht="33" customHeight="1" x14ac:dyDescent="0.2">
      <c r="A26" s="16" t="s">
        <v>167</v>
      </c>
      <c r="B26" s="133">
        <v>757</v>
      </c>
      <c r="C26" s="82" t="s">
        <v>65</v>
      </c>
      <c r="D26" s="82" t="s">
        <v>51</v>
      </c>
      <c r="E26" s="82" t="s">
        <v>1499</v>
      </c>
      <c r="F26" s="82"/>
      <c r="G26" s="70">
        <f t="shared" ref="G26:I27" si="2">G27</f>
        <v>13608000</v>
      </c>
      <c r="H26" s="84">
        <f t="shared" si="2"/>
        <v>0</v>
      </c>
      <c r="I26" s="84">
        <f t="shared" si="2"/>
        <v>0</v>
      </c>
      <c r="J26" s="159"/>
      <c r="K26" s="166"/>
      <c r="L26" s="166"/>
      <c r="M26" s="166"/>
      <c r="N26" s="166"/>
      <c r="O26" s="166"/>
      <c r="P26" s="166"/>
      <c r="Q26" s="166"/>
      <c r="R26" s="166"/>
      <c r="S26" s="1"/>
      <c r="T26" s="1"/>
    </row>
    <row r="27" spans="1:22" ht="23.25" customHeight="1" x14ac:dyDescent="0.2">
      <c r="A27" s="16" t="s">
        <v>133</v>
      </c>
      <c r="B27" s="133">
        <v>757</v>
      </c>
      <c r="C27" s="82" t="s">
        <v>65</v>
      </c>
      <c r="D27" s="82" t="s">
        <v>51</v>
      </c>
      <c r="E27" s="82" t="s">
        <v>1499</v>
      </c>
      <c r="F27" s="82" t="s">
        <v>134</v>
      </c>
      <c r="G27" s="70">
        <f t="shared" si="2"/>
        <v>13608000</v>
      </c>
      <c r="H27" s="84">
        <f t="shared" si="2"/>
        <v>0</v>
      </c>
      <c r="I27" s="84">
        <f t="shared" si="2"/>
        <v>0</v>
      </c>
      <c r="J27" s="159"/>
      <c r="K27" s="166"/>
      <c r="L27" s="166"/>
      <c r="M27" s="166"/>
      <c r="N27" s="166"/>
      <c r="O27" s="166"/>
      <c r="P27" s="166"/>
      <c r="Q27" s="166"/>
      <c r="R27" s="166"/>
      <c r="S27" s="1"/>
      <c r="T27" s="1"/>
    </row>
    <row r="28" spans="1:22" ht="33" customHeight="1" x14ac:dyDescent="0.2">
      <c r="A28" s="16" t="s">
        <v>135</v>
      </c>
      <c r="B28" s="133">
        <v>757</v>
      </c>
      <c r="C28" s="82" t="s">
        <v>65</v>
      </c>
      <c r="D28" s="82" t="s">
        <v>51</v>
      </c>
      <c r="E28" s="82" t="s">
        <v>1499</v>
      </c>
      <c r="F28" s="82" t="s">
        <v>136</v>
      </c>
      <c r="G28" s="70">
        <f>'прил 4'!G548</f>
        <v>13608000</v>
      </c>
      <c r="H28" s="84">
        <v>0</v>
      </c>
      <c r="I28" s="84">
        <v>0</v>
      </c>
      <c r="J28" s="159"/>
      <c r="K28" s="166"/>
      <c r="L28" s="166"/>
      <c r="M28" s="166"/>
      <c r="N28" s="166"/>
      <c r="O28" s="166"/>
      <c r="P28" s="166"/>
      <c r="Q28" s="166"/>
      <c r="R28" s="166"/>
      <c r="S28" s="1"/>
      <c r="T28" s="1"/>
    </row>
    <row r="29" spans="1:22" s="209" customFormat="1" ht="60" customHeight="1" x14ac:dyDescent="0.2">
      <c r="A29" s="102" t="s">
        <v>1020</v>
      </c>
      <c r="B29" s="35">
        <v>793</v>
      </c>
      <c r="C29" s="36" t="s">
        <v>16</v>
      </c>
      <c r="D29" s="36" t="s">
        <v>20</v>
      </c>
      <c r="E29" s="35" t="s">
        <v>228</v>
      </c>
      <c r="F29" s="36"/>
      <c r="G29" s="71">
        <f>G45+G48+G53+G56+G59+G66+G69+G30+G33+G36+G39+G42</f>
        <v>17197620.119999997</v>
      </c>
      <c r="H29" s="71">
        <f t="shared" ref="H29:I29" si="3">H45+H48+H53+H56+H59+H66</f>
        <v>4708044.12</v>
      </c>
      <c r="I29" s="71">
        <f t="shared" si="3"/>
        <v>4708044.12</v>
      </c>
      <c r="J29" s="208">
        <v>465200</v>
      </c>
      <c r="P29" s="208"/>
      <c r="Q29" s="208"/>
      <c r="R29" s="208"/>
      <c r="S29" s="208"/>
      <c r="T29" s="208">
        <f>'прил 4'!G1713</f>
        <v>533572.31999999995</v>
      </c>
      <c r="V29" s="208"/>
    </row>
    <row r="30" spans="1:22" s="18" customFormat="1" ht="60.6" customHeight="1" x14ac:dyDescent="0.2">
      <c r="A30" s="80" t="s">
        <v>1546</v>
      </c>
      <c r="B30" s="49">
        <v>793</v>
      </c>
      <c r="C30" s="15" t="s">
        <v>155</v>
      </c>
      <c r="D30" s="15" t="s">
        <v>66</v>
      </c>
      <c r="E30" s="15" t="s">
        <v>1490</v>
      </c>
      <c r="F30" s="15"/>
      <c r="G30" s="70">
        <f>G31</f>
        <v>2620183.9900000002</v>
      </c>
      <c r="H30" s="70">
        <f t="shared" ref="H30:I30" si="4">H31</f>
        <v>0</v>
      </c>
      <c r="I30" s="70">
        <f t="shared" si="4"/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ht="30.75" customHeight="1" x14ac:dyDescent="0.2">
      <c r="A31" s="80" t="s">
        <v>33</v>
      </c>
      <c r="B31" s="49">
        <v>793</v>
      </c>
      <c r="C31" s="15" t="s">
        <v>155</v>
      </c>
      <c r="D31" s="15" t="s">
        <v>66</v>
      </c>
      <c r="E31" s="15" t="s">
        <v>1490</v>
      </c>
      <c r="F31" s="15" t="s">
        <v>34</v>
      </c>
      <c r="G31" s="70">
        <f t="shared" ref="G31:I31" si="5">G32</f>
        <v>2620183.9900000002</v>
      </c>
      <c r="H31" s="70">
        <f t="shared" si="5"/>
        <v>0</v>
      </c>
      <c r="I31" s="70">
        <f t="shared" si="5"/>
        <v>0</v>
      </c>
      <c r="J31" s="158"/>
      <c r="K31" s="69"/>
      <c r="L31" s="69"/>
      <c r="M31" s="69"/>
      <c r="N31" s="69"/>
      <c r="O31" s="69"/>
      <c r="P31" s="69"/>
      <c r="Q31" s="69"/>
      <c r="R31" s="69"/>
      <c r="S31" s="1"/>
      <c r="T31" s="1"/>
    </row>
    <row r="32" spans="1:22" s="18" customFormat="1" ht="34.5" customHeight="1" x14ac:dyDescent="0.2">
      <c r="A32" s="80" t="s">
        <v>35</v>
      </c>
      <c r="B32" s="49">
        <v>793</v>
      </c>
      <c r="C32" s="15" t="s">
        <v>155</v>
      </c>
      <c r="D32" s="15" t="s">
        <v>66</v>
      </c>
      <c r="E32" s="15" t="s">
        <v>1490</v>
      </c>
      <c r="F32" s="15" t="s">
        <v>36</v>
      </c>
      <c r="G32" s="84">
        <f>'прил 4'!G2580</f>
        <v>2620183.9900000002</v>
      </c>
      <c r="H32" s="70">
        <v>0</v>
      </c>
      <c r="I32" s="70"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s="18" customFormat="1" ht="58.15" customHeight="1" x14ac:dyDescent="0.2">
      <c r="A33" s="80" t="s">
        <v>1548</v>
      </c>
      <c r="B33" s="49">
        <v>793</v>
      </c>
      <c r="C33" s="15" t="s">
        <v>155</v>
      </c>
      <c r="D33" s="15" t="s">
        <v>66</v>
      </c>
      <c r="E33" s="15" t="s">
        <v>1492</v>
      </c>
      <c r="F33" s="15"/>
      <c r="G33" s="84">
        <f>G34</f>
        <v>4717700</v>
      </c>
      <c r="H33" s="70">
        <f t="shared" ref="H33:I33" si="6">H34</f>
        <v>0</v>
      </c>
      <c r="I33" s="70">
        <f t="shared" si="6"/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ht="30.75" customHeight="1" x14ac:dyDescent="0.2">
      <c r="A34" s="80" t="s">
        <v>33</v>
      </c>
      <c r="B34" s="49">
        <v>793</v>
      </c>
      <c r="C34" s="15" t="s">
        <v>155</v>
      </c>
      <c r="D34" s="15" t="s">
        <v>66</v>
      </c>
      <c r="E34" s="15" t="s">
        <v>1492</v>
      </c>
      <c r="F34" s="15" t="s">
        <v>34</v>
      </c>
      <c r="G34" s="84">
        <f t="shared" ref="G34:I34" si="7">G35</f>
        <v>4717700</v>
      </c>
      <c r="H34" s="70">
        <f t="shared" si="7"/>
        <v>0</v>
      </c>
      <c r="I34" s="70">
        <f t="shared" si="7"/>
        <v>0</v>
      </c>
      <c r="J34" s="158"/>
      <c r="K34" s="69"/>
      <c r="L34" s="69"/>
      <c r="M34" s="69"/>
      <c r="N34" s="69"/>
      <c r="O34" s="69"/>
      <c r="P34" s="69"/>
      <c r="Q34" s="69"/>
      <c r="R34" s="69"/>
      <c r="S34" s="1"/>
      <c r="T34" s="1"/>
    </row>
    <row r="35" spans="1:20" s="18" customFormat="1" ht="34.5" customHeight="1" x14ac:dyDescent="0.2">
      <c r="A35" s="80" t="s">
        <v>35</v>
      </c>
      <c r="B35" s="49">
        <v>793</v>
      </c>
      <c r="C35" s="15" t="s">
        <v>155</v>
      </c>
      <c r="D35" s="15" t="s">
        <v>66</v>
      </c>
      <c r="E35" s="15" t="s">
        <v>1492</v>
      </c>
      <c r="F35" s="15" t="s">
        <v>36</v>
      </c>
      <c r="G35" s="84">
        <f>'прил 4'!G2583</f>
        <v>4717700</v>
      </c>
      <c r="H35" s="70">
        <v>0</v>
      </c>
      <c r="I35" s="70"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s="18" customFormat="1" ht="61.9" customHeight="1" x14ac:dyDescent="0.2">
      <c r="A36" s="80" t="s">
        <v>1547</v>
      </c>
      <c r="B36" s="49">
        <v>793</v>
      </c>
      <c r="C36" s="15" t="s">
        <v>155</v>
      </c>
      <c r="D36" s="15" t="s">
        <v>66</v>
      </c>
      <c r="E36" s="15" t="s">
        <v>1493</v>
      </c>
      <c r="F36" s="15"/>
      <c r="G36" s="84">
        <f>G37</f>
        <v>2848709.17</v>
      </c>
      <c r="H36" s="70">
        <f t="shared" ref="H36:I36" si="8">H37</f>
        <v>0</v>
      </c>
      <c r="I36" s="70">
        <f t="shared" si="8"/>
        <v>0</v>
      </c>
      <c r="J36" s="158"/>
      <c r="K36" s="165"/>
      <c r="L36" s="165"/>
      <c r="M36" s="165"/>
      <c r="N36" s="165"/>
      <c r="O36" s="165"/>
      <c r="P36" s="165"/>
      <c r="Q36" s="165"/>
      <c r="R36" s="165"/>
    </row>
    <row r="37" spans="1:20" ht="30.75" customHeight="1" x14ac:dyDescent="0.2">
      <c r="A37" s="80" t="s">
        <v>33</v>
      </c>
      <c r="B37" s="49">
        <v>793</v>
      </c>
      <c r="C37" s="15" t="s">
        <v>155</v>
      </c>
      <c r="D37" s="15" t="s">
        <v>66</v>
      </c>
      <c r="E37" s="15" t="s">
        <v>1493</v>
      </c>
      <c r="F37" s="15" t="s">
        <v>34</v>
      </c>
      <c r="G37" s="84">
        <f t="shared" ref="G37:I37" si="9">G38</f>
        <v>2848709.17</v>
      </c>
      <c r="H37" s="70">
        <f t="shared" si="9"/>
        <v>0</v>
      </c>
      <c r="I37" s="70">
        <f t="shared" si="9"/>
        <v>0</v>
      </c>
      <c r="J37" s="158"/>
      <c r="K37" s="69"/>
      <c r="L37" s="69"/>
      <c r="M37" s="69"/>
      <c r="N37" s="69"/>
      <c r="O37" s="69"/>
      <c r="P37" s="69"/>
      <c r="Q37" s="69"/>
      <c r="R37" s="69"/>
      <c r="S37" s="1"/>
      <c r="T37" s="1"/>
    </row>
    <row r="38" spans="1:20" s="18" customFormat="1" ht="34.5" customHeight="1" x14ac:dyDescent="0.2">
      <c r="A38" s="80" t="s">
        <v>35</v>
      </c>
      <c r="B38" s="49">
        <v>793</v>
      </c>
      <c r="C38" s="15" t="s">
        <v>155</v>
      </c>
      <c r="D38" s="15" t="s">
        <v>66</v>
      </c>
      <c r="E38" s="15" t="s">
        <v>1493</v>
      </c>
      <c r="F38" s="15" t="s">
        <v>36</v>
      </c>
      <c r="G38" s="84">
        <f>'прил 4'!G2586</f>
        <v>2848709.17</v>
      </c>
      <c r="H38" s="70">
        <v>0</v>
      </c>
      <c r="I38" s="70">
        <v>0</v>
      </c>
      <c r="J38" s="158"/>
      <c r="K38" s="165"/>
      <c r="L38" s="165"/>
      <c r="M38" s="165"/>
      <c r="N38" s="165"/>
      <c r="O38" s="165"/>
      <c r="P38" s="165"/>
      <c r="Q38" s="165"/>
      <c r="R38" s="165"/>
    </row>
    <row r="39" spans="1:20" s="18" customFormat="1" ht="110.45" customHeight="1" x14ac:dyDescent="0.2">
      <c r="A39" s="80" t="s">
        <v>1549</v>
      </c>
      <c r="B39" s="49">
        <v>757</v>
      </c>
      <c r="C39" s="15" t="s">
        <v>155</v>
      </c>
      <c r="D39" s="15" t="s">
        <v>66</v>
      </c>
      <c r="E39" s="15" t="s">
        <v>1495</v>
      </c>
      <c r="F39" s="15"/>
      <c r="G39" s="70">
        <f>G40</f>
        <v>4199762.45</v>
      </c>
      <c r="H39" s="70">
        <f t="shared" ref="H39:I39" si="10">H40</f>
        <v>0</v>
      </c>
      <c r="I39" s="70">
        <f t="shared" si="10"/>
        <v>0</v>
      </c>
      <c r="J39" s="158"/>
      <c r="K39" s="165"/>
      <c r="L39" s="165"/>
      <c r="M39" s="165"/>
      <c r="N39" s="165"/>
      <c r="O39" s="165"/>
      <c r="P39" s="165"/>
      <c r="Q39" s="165"/>
      <c r="R39" s="165"/>
    </row>
    <row r="40" spans="1:20" ht="30.75" customHeight="1" x14ac:dyDescent="0.2">
      <c r="A40" s="80" t="s">
        <v>33</v>
      </c>
      <c r="B40" s="49">
        <v>757</v>
      </c>
      <c r="C40" s="15" t="s">
        <v>155</v>
      </c>
      <c r="D40" s="15" t="s">
        <v>66</v>
      </c>
      <c r="E40" s="15" t="s">
        <v>1495</v>
      </c>
      <c r="F40" s="15" t="s">
        <v>34</v>
      </c>
      <c r="G40" s="70">
        <f t="shared" ref="G40:I40" si="11">G41</f>
        <v>4199762.45</v>
      </c>
      <c r="H40" s="70">
        <f t="shared" si="11"/>
        <v>0</v>
      </c>
      <c r="I40" s="70">
        <f t="shared" si="11"/>
        <v>0</v>
      </c>
      <c r="J40" s="158"/>
      <c r="K40" s="69"/>
      <c r="L40" s="69"/>
      <c r="M40" s="69"/>
      <c r="N40" s="69"/>
      <c r="O40" s="69"/>
      <c r="P40" s="69"/>
      <c r="Q40" s="69"/>
      <c r="R40" s="69"/>
      <c r="S40" s="1"/>
      <c r="T40" s="1"/>
    </row>
    <row r="41" spans="1:20" s="18" customFormat="1" ht="37.15" customHeight="1" x14ac:dyDescent="0.2">
      <c r="A41" s="80" t="s">
        <v>35</v>
      </c>
      <c r="B41" s="49">
        <v>757</v>
      </c>
      <c r="C41" s="15" t="s">
        <v>155</v>
      </c>
      <c r="D41" s="15" t="s">
        <v>66</v>
      </c>
      <c r="E41" s="15" t="s">
        <v>1495</v>
      </c>
      <c r="F41" s="15" t="s">
        <v>36</v>
      </c>
      <c r="G41" s="84">
        <f>'прил 4'!G2978</f>
        <v>4199762.45</v>
      </c>
      <c r="H41" s="70">
        <v>0</v>
      </c>
      <c r="I41" s="70">
        <v>0</v>
      </c>
      <c r="J41" s="158"/>
      <c r="K41" s="165"/>
      <c r="L41" s="165"/>
      <c r="M41" s="165"/>
      <c r="N41" s="165"/>
      <c r="O41" s="165"/>
      <c r="P41" s="165"/>
      <c r="Q41" s="165"/>
      <c r="R41" s="165"/>
    </row>
    <row r="42" spans="1:20" s="18" customFormat="1" ht="55.9" customHeight="1" x14ac:dyDescent="0.2">
      <c r="A42" s="80" t="s">
        <v>1569</v>
      </c>
      <c r="B42" s="49">
        <v>793</v>
      </c>
      <c r="C42" s="15" t="s">
        <v>155</v>
      </c>
      <c r="D42" s="15" t="s">
        <v>66</v>
      </c>
      <c r="E42" s="15" t="s">
        <v>1568</v>
      </c>
      <c r="F42" s="15"/>
      <c r="G42" s="84">
        <f>G43</f>
        <v>149932.06</v>
      </c>
      <c r="H42" s="70">
        <f t="shared" ref="H42:I42" si="12">H43</f>
        <v>0</v>
      </c>
      <c r="I42" s="70">
        <f t="shared" si="12"/>
        <v>0</v>
      </c>
      <c r="J42" s="158"/>
      <c r="K42" s="165"/>
      <c r="L42" s="165"/>
      <c r="M42" s="165"/>
      <c r="N42" s="165"/>
      <c r="O42" s="165"/>
      <c r="P42" s="165"/>
      <c r="Q42" s="165"/>
      <c r="R42" s="165"/>
    </row>
    <row r="43" spans="1:20" ht="30.75" customHeight="1" x14ac:dyDescent="0.2">
      <c r="A43" s="80" t="s">
        <v>33</v>
      </c>
      <c r="B43" s="49">
        <v>793</v>
      </c>
      <c r="C43" s="15" t="s">
        <v>155</v>
      </c>
      <c r="D43" s="15" t="s">
        <v>66</v>
      </c>
      <c r="E43" s="15" t="s">
        <v>1568</v>
      </c>
      <c r="F43" s="15" t="s">
        <v>34</v>
      </c>
      <c r="G43" s="84">
        <f t="shared" ref="G43:I43" si="13">G44</f>
        <v>149932.06</v>
      </c>
      <c r="H43" s="70">
        <f t="shared" si="13"/>
        <v>0</v>
      </c>
      <c r="I43" s="70">
        <f t="shared" si="13"/>
        <v>0</v>
      </c>
      <c r="J43" s="158"/>
      <c r="K43" s="69"/>
      <c r="L43" s="69"/>
      <c r="M43" s="69"/>
      <c r="N43" s="69"/>
      <c r="O43" s="69"/>
      <c r="P43" s="69"/>
      <c r="Q43" s="69"/>
      <c r="R43" s="69"/>
      <c r="S43" s="1"/>
      <c r="T43" s="1"/>
    </row>
    <row r="44" spans="1:20" s="18" customFormat="1" ht="34.5" customHeight="1" x14ac:dyDescent="0.2">
      <c r="A44" s="80" t="s">
        <v>35</v>
      </c>
      <c r="B44" s="49">
        <v>793</v>
      </c>
      <c r="C44" s="15" t="s">
        <v>155</v>
      </c>
      <c r="D44" s="15" t="s">
        <v>66</v>
      </c>
      <c r="E44" s="15" t="s">
        <v>1568</v>
      </c>
      <c r="F44" s="15" t="s">
        <v>36</v>
      </c>
      <c r="G44" s="84">
        <f>'прил 4'!G2589</f>
        <v>149932.06</v>
      </c>
      <c r="H44" s="70">
        <v>0</v>
      </c>
      <c r="I44" s="70">
        <v>0</v>
      </c>
      <c r="J44" s="158"/>
      <c r="K44" s="165"/>
      <c r="L44" s="165"/>
      <c r="M44" s="165"/>
      <c r="N44" s="165"/>
      <c r="O44" s="165"/>
      <c r="P44" s="165"/>
      <c r="Q44" s="165"/>
      <c r="R44" s="165"/>
    </row>
    <row r="45" spans="1:20" s="33" customFormat="1" ht="27.75" customHeight="1" x14ac:dyDescent="0.2">
      <c r="A45" s="80" t="s">
        <v>170</v>
      </c>
      <c r="B45" s="14">
        <v>793</v>
      </c>
      <c r="C45" s="15" t="s">
        <v>16</v>
      </c>
      <c r="D45" s="15" t="s">
        <v>20</v>
      </c>
      <c r="E45" s="15" t="s">
        <v>343</v>
      </c>
      <c r="F45" s="15"/>
      <c r="G45" s="84">
        <f t="shared" ref="G45:I46" si="14">G46</f>
        <v>500000</v>
      </c>
      <c r="H45" s="84">
        <f t="shared" si="14"/>
        <v>500000</v>
      </c>
      <c r="I45" s="84">
        <f t="shared" si="14"/>
        <v>500000</v>
      </c>
      <c r="J45" s="107"/>
      <c r="P45" s="107"/>
      <c r="Q45" s="107"/>
      <c r="R45" s="107"/>
      <c r="S45" s="107"/>
      <c r="T45" s="107"/>
    </row>
    <row r="46" spans="1:20" s="33" customFormat="1" ht="28.5" customHeight="1" x14ac:dyDescent="0.2">
      <c r="A46" s="80" t="s">
        <v>27</v>
      </c>
      <c r="B46" s="14">
        <v>793</v>
      </c>
      <c r="C46" s="15" t="s">
        <v>16</v>
      </c>
      <c r="D46" s="15" t="s">
        <v>20</v>
      </c>
      <c r="E46" s="15" t="s">
        <v>343</v>
      </c>
      <c r="F46" s="15" t="s">
        <v>28</v>
      </c>
      <c r="G46" s="84">
        <f t="shared" si="14"/>
        <v>500000</v>
      </c>
      <c r="H46" s="84">
        <f t="shared" si="14"/>
        <v>500000</v>
      </c>
      <c r="I46" s="84">
        <f t="shared" si="14"/>
        <v>500000</v>
      </c>
      <c r="J46" s="107"/>
      <c r="P46" s="107"/>
      <c r="Q46" s="107"/>
      <c r="R46" s="107"/>
      <c r="S46" s="107"/>
      <c r="T46" s="107"/>
    </row>
    <row r="47" spans="1:20" s="33" customFormat="1" ht="31.5" customHeight="1" x14ac:dyDescent="0.2">
      <c r="A47" s="80" t="s">
        <v>6</v>
      </c>
      <c r="B47" s="14">
        <v>793</v>
      </c>
      <c r="C47" s="15" t="s">
        <v>16</v>
      </c>
      <c r="D47" s="15" t="s">
        <v>20</v>
      </c>
      <c r="E47" s="15" t="s">
        <v>343</v>
      </c>
      <c r="F47" s="15" t="s">
        <v>5</v>
      </c>
      <c r="G47" s="84">
        <f>'прил 4'!G1716</f>
        <v>500000</v>
      </c>
      <c r="H47" s="84">
        <f>'прил 4'!H1716</f>
        <v>500000</v>
      </c>
      <c r="I47" s="84">
        <f>'прил 4'!I1716</f>
        <v>500000</v>
      </c>
      <c r="J47" s="107"/>
      <c r="P47" s="107"/>
      <c r="Q47" s="107"/>
      <c r="R47" s="107"/>
      <c r="S47" s="107"/>
      <c r="T47" s="107"/>
    </row>
    <row r="48" spans="1:20" ht="25.5" x14ac:dyDescent="0.2">
      <c r="A48" s="128" t="s">
        <v>1347</v>
      </c>
      <c r="B48" s="14">
        <v>793</v>
      </c>
      <c r="C48" s="15" t="s">
        <v>16</v>
      </c>
      <c r="D48" s="15" t="s">
        <v>20</v>
      </c>
      <c r="E48" s="15" t="s">
        <v>344</v>
      </c>
      <c r="F48" s="15"/>
      <c r="G48" s="84">
        <f>G51+G49</f>
        <v>2127760.13</v>
      </c>
      <c r="H48" s="84">
        <f t="shared" ref="H48:I48" si="15">H51</f>
        <v>2068044.12</v>
      </c>
      <c r="I48" s="84">
        <f t="shared" si="15"/>
        <v>2068044.12</v>
      </c>
      <c r="J48" s="2">
        <v>70000</v>
      </c>
    </row>
    <row r="49" spans="1:20" ht="16.5" customHeight="1" x14ac:dyDescent="0.2">
      <c r="A49" s="16" t="s">
        <v>297</v>
      </c>
      <c r="B49" s="14">
        <v>793</v>
      </c>
      <c r="C49" s="15" t="s">
        <v>155</v>
      </c>
      <c r="D49" s="15" t="s">
        <v>66</v>
      </c>
      <c r="E49" s="15" t="s">
        <v>344</v>
      </c>
      <c r="F49" s="365" t="s">
        <v>34</v>
      </c>
      <c r="G49" s="70">
        <f>G50</f>
        <v>2127760.13</v>
      </c>
      <c r="H49" s="70">
        <f t="shared" ref="H49:I49" si="16">H50</f>
        <v>0</v>
      </c>
      <c r="I49" s="70">
        <f t="shared" si="16"/>
        <v>0</v>
      </c>
      <c r="J49" s="158"/>
      <c r="K49" s="69"/>
      <c r="L49" s="69"/>
      <c r="M49" s="69"/>
      <c r="N49" s="69"/>
      <c r="O49" s="69"/>
      <c r="P49" s="69"/>
      <c r="Q49" s="69"/>
      <c r="R49" s="69"/>
      <c r="S49" s="1"/>
      <c r="T49" s="1"/>
    </row>
    <row r="50" spans="1:20" ht="17.25" customHeight="1" x14ac:dyDescent="0.2">
      <c r="A50" s="16" t="s">
        <v>35</v>
      </c>
      <c r="B50" s="14">
        <v>793</v>
      </c>
      <c r="C50" s="15" t="s">
        <v>155</v>
      </c>
      <c r="D50" s="15" t="s">
        <v>66</v>
      </c>
      <c r="E50" s="15" t="s">
        <v>344</v>
      </c>
      <c r="F50" s="365" t="s">
        <v>36</v>
      </c>
      <c r="G50" s="368">
        <f>'прил 4'!G2577+'прил 4'!G1970</f>
        <v>2127760.13</v>
      </c>
      <c r="H50" s="368"/>
      <c r="I50" s="368"/>
      <c r="J50" s="158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16.5" customHeight="1" x14ac:dyDescent="0.2">
      <c r="A51" s="80" t="s">
        <v>60</v>
      </c>
      <c r="B51" s="14">
        <v>793</v>
      </c>
      <c r="C51" s="15" t="s">
        <v>16</v>
      </c>
      <c r="D51" s="15" t="s">
        <v>20</v>
      </c>
      <c r="E51" s="15" t="s">
        <v>344</v>
      </c>
      <c r="F51" s="15" t="s">
        <v>61</v>
      </c>
      <c r="G51" s="70">
        <f>G52</f>
        <v>0</v>
      </c>
      <c r="H51" s="70">
        <f t="shared" ref="H51:I51" si="17">H52</f>
        <v>2068044.12</v>
      </c>
      <c r="I51" s="70">
        <f t="shared" si="17"/>
        <v>2068044.12</v>
      </c>
      <c r="J51" s="1"/>
    </row>
    <row r="52" spans="1:20" ht="17.25" customHeight="1" x14ac:dyDescent="0.2">
      <c r="A52" s="80" t="s">
        <v>162</v>
      </c>
      <c r="B52" s="14">
        <v>793</v>
      </c>
      <c r="C52" s="15" t="s">
        <v>16</v>
      </c>
      <c r="D52" s="15" t="s">
        <v>20</v>
      </c>
      <c r="E52" s="15" t="s">
        <v>344</v>
      </c>
      <c r="F52" s="15" t="s">
        <v>163</v>
      </c>
      <c r="G52" s="84">
        <f>'прил 4'!G1721</f>
        <v>0</v>
      </c>
      <c r="H52" s="70">
        <f>'прил 4'!H1721</f>
        <v>2068044.12</v>
      </c>
      <c r="I52" s="70">
        <f>'прил 4'!I1721</f>
        <v>2068044.12</v>
      </c>
      <c r="J52" s="1"/>
    </row>
    <row r="53" spans="1:20" ht="25.5" customHeight="1" x14ac:dyDescent="0.2">
      <c r="A53" s="16" t="s">
        <v>1354</v>
      </c>
      <c r="B53" s="14">
        <v>793</v>
      </c>
      <c r="C53" s="15" t="s">
        <v>16</v>
      </c>
      <c r="D53" s="15" t="s">
        <v>20</v>
      </c>
      <c r="E53" s="15" t="s">
        <v>1355</v>
      </c>
      <c r="F53" s="15"/>
      <c r="G53" s="70">
        <f>G54</f>
        <v>0</v>
      </c>
      <c r="H53" s="70">
        <f t="shared" ref="H53:I53" si="18">H54</f>
        <v>1000000</v>
      </c>
      <c r="I53" s="70">
        <f t="shared" si="18"/>
        <v>1000000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8.75" customHeight="1" x14ac:dyDescent="0.2">
      <c r="A54" s="16" t="s">
        <v>60</v>
      </c>
      <c r="B54" s="14">
        <v>793</v>
      </c>
      <c r="C54" s="15" t="s">
        <v>16</v>
      </c>
      <c r="D54" s="15" t="s">
        <v>20</v>
      </c>
      <c r="E54" s="15" t="s">
        <v>1355</v>
      </c>
      <c r="F54" s="15" t="s">
        <v>61</v>
      </c>
      <c r="G54" s="70">
        <f>G55</f>
        <v>0</v>
      </c>
      <c r="H54" s="70">
        <f t="shared" ref="H54:I54" si="19">H55</f>
        <v>1000000</v>
      </c>
      <c r="I54" s="70">
        <f t="shared" si="19"/>
        <v>1000000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19.5" customHeight="1" x14ac:dyDescent="0.2">
      <c r="A55" s="16" t="s">
        <v>162</v>
      </c>
      <c r="B55" s="14">
        <v>793</v>
      </c>
      <c r="C55" s="15" t="s">
        <v>16</v>
      </c>
      <c r="D55" s="15" t="s">
        <v>20</v>
      </c>
      <c r="E55" s="15" t="s">
        <v>1355</v>
      </c>
      <c r="F55" s="15" t="s">
        <v>163</v>
      </c>
      <c r="G55" s="70">
        <f>'прил 4'!G1755</f>
        <v>0</v>
      </c>
      <c r="H55" s="70">
        <f>'прил 4'!H1755</f>
        <v>1000000</v>
      </c>
      <c r="I55" s="70">
        <f>'прил 4'!I1755</f>
        <v>1000000</v>
      </c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25.5" customHeight="1" x14ac:dyDescent="0.2">
      <c r="A56" s="16" t="s">
        <v>1357</v>
      </c>
      <c r="B56" s="14">
        <v>793</v>
      </c>
      <c r="C56" s="15" t="s">
        <v>16</v>
      </c>
      <c r="D56" s="15" t="s">
        <v>20</v>
      </c>
      <c r="E56" s="15" t="s">
        <v>1356</v>
      </c>
      <c r="F56" s="15"/>
      <c r="G56" s="70">
        <f>G57</f>
        <v>0</v>
      </c>
      <c r="H56" s="70">
        <f t="shared" ref="H56:I56" si="20">H57</f>
        <v>1000000</v>
      </c>
      <c r="I56" s="70">
        <f t="shared" si="20"/>
        <v>1000000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0" ht="18.75" customHeight="1" x14ac:dyDescent="0.2">
      <c r="A57" s="16" t="s">
        <v>60</v>
      </c>
      <c r="B57" s="14">
        <v>793</v>
      </c>
      <c r="C57" s="15" t="s">
        <v>16</v>
      </c>
      <c r="D57" s="15" t="s">
        <v>20</v>
      </c>
      <c r="E57" s="15" t="s">
        <v>1356</v>
      </c>
      <c r="F57" s="15" t="s">
        <v>61</v>
      </c>
      <c r="G57" s="70">
        <f>G58</f>
        <v>0</v>
      </c>
      <c r="H57" s="70">
        <f t="shared" ref="H57:I57" si="21">H58</f>
        <v>1000000</v>
      </c>
      <c r="I57" s="70">
        <f t="shared" si="21"/>
        <v>1000000</v>
      </c>
      <c r="J57" s="158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0" ht="19.5" customHeight="1" x14ac:dyDescent="0.2">
      <c r="A58" s="16" t="s">
        <v>162</v>
      </c>
      <c r="B58" s="14">
        <v>793</v>
      </c>
      <c r="C58" s="15" t="s">
        <v>16</v>
      </c>
      <c r="D58" s="15" t="s">
        <v>20</v>
      </c>
      <c r="E58" s="15" t="s">
        <v>1356</v>
      </c>
      <c r="F58" s="15" t="s">
        <v>163</v>
      </c>
      <c r="G58" s="70">
        <f>'прил 4'!G1762</f>
        <v>0</v>
      </c>
      <c r="H58" s="70">
        <f>'прил 4'!H1762</f>
        <v>1000000</v>
      </c>
      <c r="I58" s="70">
        <f>'прил 4'!I1762</f>
        <v>1000000</v>
      </c>
      <c r="J58" s="158"/>
      <c r="K58" s="69"/>
      <c r="L58" s="69"/>
      <c r="M58" s="69"/>
      <c r="N58" s="69"/>
      <c r="O58" s="69"/>
      <c r="P58" s="69"/>
      <c r="Q58" s="69"/>
      <c r="R58" s="69"/>
      <c r="S58" s="1"/>
      <c r="T58" s="1"/>
    </row>
    <row r="59" spans="1:20" ht="25.5" customHeight="1" x14ac:dyDescent="0.2">
      <c r="A59" s="16" t="s">
        <v>106</v>
      </c>
      <c r="B59" s="14">
        <v>793</v>
      </c>
      <c r="C59" s="15" t="s">
        <v>16</v>
      </c>
      <c r="D59" s="15" t="s">
        <v>20</v>
      </c>
      <c r="E59" s="15" t="s">
        <v>229</v>
      </c>
      <c r="F59" s="15"/>
      <c r="G59" s="84">
        <f>G60+G64+G63</f>
        <v>0</v>
      </c>
      <c r="H59" s="84">
        <f t="shared" ref="H59:I59" si="22">H60+H64+H63</f>
        <v>70000</v>
      </c>
      <c r="I59" s="84">
        <f t="shared" si="22"/>
        <v>70000</v>
      </c>
      <c r="J59" s="2">
        <v>50000</v>
      </c>
    </row>
    <row r="60" spans="1:20" ht="25.5" hidden="1" customHeight="1" x14ac:dyDescent="0.2">
      <c r="A60" s="16" t="s">
        <v>297</v>
      </c>
      <c r="B60" s="14">
        <v>793</v>
      </c>
      <c r="C60" s="15" t="s">
        <v>16</v>
      </c>
      <c r="D60" s="15" t="s">
        <v>20</v>
      </c>
      <c r="E60" s="15" t="s">
        <v>229</v>
      </c>
      <c r="F60" s="15" t="s">
        <v>34</v>
      </c>
      <c r="G60" s="84">
        <f>G61</f>
        <v>0</v>
      </c>
      <c r="H60" s="84">
        <f>H61</f>
        <v>0</v>
      </c>
      <c r="I60" s="84">
        <f>I61</f>
        <v>0</v>
      </c>
      <c r="J60" s="2">
        <f>SUM(J29:J59)</f>
        <v>585200</v>
      </c>
    </row>
    <row r="61" spans="1:20" ht="25.5" hidden="1" customHeight="1" x14ac:dyDescent="0.2">
      <c r="A61" s="16" t="s">
        <v>35</v>
      </c>
      <c r="B61" s="14">
        <v>793</v>
      </c>
      <c r="C61" s="15" t="s">
        <v>16</v>
      </c>
      <c r="D61" s="15" t="s">
        <v>20</v>
      </c>
      <c r="E61" s="15" t="s">
        <v>229</v>
      </c>
      <c r="F61" s="15" t="s">
        <v>36</v>
      </c>
      <c r="G61" s="84">
        <f>'прил 4'!G1734</f>
        <v>0</v>
      </c>
      <c r="H61" s="84">
        <f>'прил 4'!H1734</f>
        <v>0</v>
      </c>
      <c r="I61" s="84">
        <f>'прил 4'!I1734</f>
        <v>0</v>
      </c>
    </row>
    <row r="62" spans="1:20" ht="25.5" hidden="1" customHeight="1" x14ac:dyDescent="0.2">
      <c r="A62" s="16" t="s">
        <v>27</v>
      </c>
      <c r="B62" s="14">
        <v>793</v>
      </c>
      <c r="C62" s="15" t="s">
        <v>16</v>
      </c>
      <c r="D62" s="15" t="s">
        <v>20</v>
      </c>
      <c r="E62" s="15" t="s">
        <v>229</v>
      </c>
      <c r="F62" s="15" t="s">
        <v>28</v>
      </c>
      <c r="G62" s="70">
        <f>G63</f>
        <v>0</v>
      </c>
      <c r="H62" s="70">
        <f t="shared" ref="H62:I62" si="23">H63</f>
        <v>0</v>
      </c>
      <c r="I62" s="70">
        <f t="shared" si="23"/>
        <v>0</v>
      </c>
      <c r="J62" s="1"/>
    </row>
    <row r="63" spans="1:20" ht="25.5" hidden="1" customHeight="1" x14ac:dyDescent="0.2">
      <c r="A63" s="16" t="s">
        <v>6</v>
      </c>
      <c r="B63" s="14">
        <v>793</v>
      </c>
      <c r="C63" s="15" t="s">
        <v>16</v>
      </c>
      <c r="D63" s="15" t="s">
        <v>20</v>
      </c>
      <c r="E63" s="15" t="s">
        <v>229</v>
      </c>
      <c r="F63" s="15" t="s">
        <v>5</v>
      </c>
      <c r="G63" s="70"/>
      <c r="H63" s="70"/>
      <c r="I63" s="70"/>
      <c r="J63" s="1"/>
    </row>
    <row r="64" spans="1:20" ht="25.5" customHeight="1" x14ac:dyDescent="0.2">
      <c r="A64" s="16" t="s">
        <v>60</v>
      </c>
      <c r="B64" s="14">
        <v>793</v>
      </c>
      <c r="C64" s="15" t="s">
        <v>16</v>
      </c>
      <c r="D64" s="15" t="s">
        <v>20</v>
      </c>
      <c r="E64" s="15" t="s">
        <v>229</v>
      </c>
      <c r="F64" s="15" t="s">
        <v>61</v>
      </c>
      <c r="G64" s="84">
        <f>G65</f>
        <v>0</v>
      </c>
      <c r="H64" s="84">
        <f>H65</f>
        <v>70000</v>
      </c>
      <c r="I64" s="84">
        <f>I65</f>
        <v>70000</v>
      </c>
    </row>
    <row r="65" spans="1:22" ht="25.5" customHeight="1" x14ac:dyDescent="0.2">
      <c r="A65" s="16" t="s">
        <v>129</v>
      </c>
      <c r="B65" s="14">
        <v>793</v>
      </c>
      <c r="C65" s="15" t="s">
        <v>16</v>
      </c>
      <c r="D65" s="15" t="s">
        <v>20</v>
      </c>
      <c r="E65" s="15" t="s">
        <v>229</v>
      </c>
      <c r="F65" s="15" t="s">
        <v>63</v>
      </c>
      <c r="G65" s="84">
        <f>'прил 4'!G1738</f>
        <v>0</v>
      </c>
      <c r="H65" s="84">
        <f>'прил 4'!H1738</f>
        <v>70000</v>
      </c>
      <c r="I65" s="84">
        <f>'прил 4'!I1738</f>
        <v>70000</v>
      </c>
    </row>
    <row r="66" spans="1:22" ht="25.5" customHeight="1" x14ac:dyDescent="0.2">
      <c r="A66" s="16" t="s">
        <v>397</v>
      </c>
      <c r="B66" s="14">
        <v>793</v>
      </c>
      <c r="C66" s="15" t="s">
        <v>16</v>
      </c>
      <c r="D66" s="15" t="s">
        <v>20</v>
      </c>
      <c r="E66" s="15" t="s">
        <v>398</v>
      </c>
      <c r="F66" s="15"/>
      <c r="G66" s="70">
        <f t="shared" ref="G66:I67" si="24">G67</f>
        <v>33572.32</v>
      </c>
      <c r="H66" s="8">
        <f t="shared" si="24"/>
        <v>70000</v>
      </c>
      <c r="I66" s="8">
        <f t="shared" si="24"/>
        <v>70000</v>
      </c>
    </row>
    <row r="67" spans="1:22" ht="25.5" customHeight="1" x14ac:dyDescent="0.2">
      <c r="A67" s="16" t="s">
        <v>297</v>
      </c>
      <c r="B67" s="14">
        <v>793</v>
      </c>
      <c r="C67" s="15" t="s">
        <v>16</v>
      </c>
      <c r="D67" s="15" t="s">
        <v>20</v>
      </c>
      <c r="E67" s="15" t="s">
        <v>398</v>
      </c>
      <c r="F67" s="15" t="s">
        <v>34</v>
      </c>
      <c r="G67" s="70">
        <f t="shared" si="24"/>
        <v>33572.32</v>
      </c>
      <c r="H67" s="8">
        <f t="shared" si="24"/>
        <v>70000</v>
      </c>
      <c r="I67" s="8">
        <f t="shared" si="24"/>
        <v>70000</v>
      </c>
    </row>
    <row r="68" spans="1:22" ht="25.5" customHeight="1" x14ac:dyDescent="0.2">
      <c r="A68" s="16" t="s">
        <v>35</v>
      </c>
      <c r="B68" s="14">
        <v>793</v>
      </c>
      <c r="C68" s="15" t="s">
        <v>16</v>
      </c>
      <c r="D68" s="15" t="s">
        <v>20</v>
      </c>
      <c r="E68" s="15" t="s">
        <v>398</v>
      </c>
      <c r="F68" s="15" t="s">
        <v>36</v>
      </c>
      <c r="G68" s="70">
        <f>'прил 4'!G1741</f>
        <v>33572.32</v>
      </c>
      <c r="H68" s="8">
        <f>'прил 4'!H1741</f>
        <v>70000</v>
      </c>
      <c r="I68" s="8">
        <f>'прил 4'!I1741</f>
        <v>70000</v>
      </c>
    </row>
    <row r="69" spans="1:22" ht="30.75" hidden="1" customHeight="1" x14ac:dyDescent="0.2">
      <c r="A69" s="298" t="s">
        <v>1458</v>
      </c>
      <c r="B69" s="14">
        <v>793</v>
      </c>
      <c r="C69" s="15" t="s">
        <v>16</v>
      </c>
      <c r="D69" s="15" t="s">
        <v>20</v>
      </c>
      <c r="E69" s="15" t="s">
        <v>1457</v>
      </c>
      <c r="F69" s="365"/>
      <c r="G69" s="70">
        <f>G72</f>
        <v>0</v>
      </c>
      <c r="H69" s="70">
        <f t="shared" ref="H69:I69" si="25">H72</f>
        <v>0</v>
      </c>
      <c r="I69" s="70">
        <f t="shared" si="25"/>
        <v>0</v>
      </c>
      <c r="J69" s="158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2" ht="19.5" hidden="1" customHeight="1" x14ac:dyDescent="0.2">
      <c r="A70" s="16" t="s">
        <v>140</v>
      </c>
      <c r="B70" s="14">
        <v>793</v>
      </c>
      <c r="C70" s="15" t="s">
        <v>16</v>
      </c>
      <c r="D70" s="15" t="s">
        <v>20</v>
      </c>
      <c r="E70" s="15" t="s">
        <v>344</v>
      </c>
      <c r="F70" s="365" t="s">
        <v>141</v>
      </c>
      <c r="G70" s="70">
        <f>G71</f>
        <v>0</v>
      </c>
      <c r="H70" s="70">
        <f t="shared" ref="H70:I72" si="26">H71</f>
        <v>0</v>
      </c>
      <c r="I70" s="70">
        <f t="shared" si="26"/>
        <v>0</v>
      </c>
      <c r="J70" s="158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2" ht="12" hidden="1" customHeight="1" x14ac:dyDescent="0.2">
      <c r="A71" s="16" t="s">
        <v>160</v>
      </c>
      <c r="B71" s="14">
        <v>793</v>
      </c>
      <c r="C71" s="15" t="s">
        <v>16</v>
      </c>
      <c r="D71" s="15" t="s">
        <v>20</v>
      </c>
      <c r="E71" s="15" t="s">
        <v>344</v>
      </c>
      <c r="F71" s="365" t="s">
        <v>161</v>
      </c>
      <c r="G71" s="70"/>
      <c r="H71" s="70"/>
      <c r="I71" s="70"/>
      <c r="J71" s="158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2" ht="16.5" hidden="1" customHeight="1" x14ac:dyDescent="0.2">
      <c r="A72" s="16" t="s">
        <v>60</v>
      </c>
      <c r="B72" s="14">
        <v>793</v>
      </c>
      <c r="C72" s="15" t="s">
        <v>16</v>
      </c>
      <c r="D72" s="15" t="s">
        <v>20</v>
      </c>
      <c r="E72" s="15" t="s">
        <v>1457</v>
      </c>
      <c r="F72" s="365" t="s">
        <v>61</v>
      </c>
      <c r="G72" s="70">
        <f>G73</f>
        <v>0</v>
      </c>
      <c r="H72" s="70">
        <f t="shared" si="26"/>
        <v>0</v>
      </c>
      <c r="I72" s="70">
        <f t="shared" si="26"/>
        <v>0</v>
      </c>
      <c r="J72" s="158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2" ht="17.25" hidden="1" customHeight="1" x14ac:dyDescent="0.2">
      <c r="A73" s="16" t="s">
        <v>162</v>
      </c>
      <c r="B73" s="14">
        <v>793</v>
      </c>
      <c r="C73" s="15" t="s">
        <v>16</v>
      </c>
      <c r="D73" s="15" t="s">
        <v>20</v>
      </c>
      <c r="E73" s="15" t="s">
        <v>1457</v>
      </c>
      <c r="F73" s="365" t="s">
        <v>163</v>
      </c>
      <c r="G73" s="368">
        <f>'прил 4'!G1731</f>
        <v>0</v>
      </c>
      <c r="H73" s="366"/>
      <c r="I73" s="366"/>
      <c r="J73" s="158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2" s="209" customFormat="1" ht="38.25" x14ac:dyDescent="0.2">
      <c r="A74" s="102" t="s">
        <v>1022</v>
      </c>
      <c r="B74" s="35">
        <v>763</v>
      </c>
      <c r="C74" s="36" t="s">
        <v>16</v>
      </c>
      <c r="D74" s="36" t="s">
        <v>51</v>
      </c>
      <c r="E74" s="36" t="s">
        <v>189</v>
      </c>
      <c r="F74" s="75"/>
      <c r="G74" s="71">
        <f>G75+G78+G81+G88+G94+G97</f>
        <v>29483455.09</v>
      </c>
      <c r="H74" s="71">
        <f t="shared" ref="H74:U74" si="27">H75+H78+H81+H88+H94+H97</f>
        <v>23062442</v>
      </c>
      <c r="I74" s="71">
        <f t="shared" si="27"/>
        <v>23062442</v>
      </c>
      <c r="J74" s="71">
        <f t="shared" si="27"/>
        <v>567396</v>
      </c>
      <c r="K74" s="71">
        <f t="shared" si="27"/>
        <v>0</v>
      </c>
      <c r="L74" s="71">
        <f t="shared" si="27"/>
        <v>0</v>
      </c>
      <c r="M74" s="71">
        <f t="shared" si="27"/>
        <v>0</v>
      </c>
      <c r="N74" s="71">
        <f t="shared" si="27"/>
        <v>0</v>
      </c>
      <c r="O74" s="71">
        <f t="shared" si="27"/>
        <v>0</v>
      </c>
      <c r="P74" s="71">
        <f t="shared" si="27"/>
        <v>0</v>
      </c>
      <c r="Q74" s="71">
        <f t="shared" si="27"/>
        <v>0</v>
      </c>
      <c r="R74" s="71">
        <f t="shared" si="27"/>
        <v>0</v>
      </c>
      <c r="S74" s="71">
        <f t="shared" si="27"/>
        <v>0</v>
      </c>
      <c r="T74" s="71">
        <f t="shared" si="27"/>
        <v>0</v>
      </c>
      <c r="U74" s="71">
        <f t="shared" si="27"/>
        <v>0</v>
      </c>
      <c r="V74" s="208"/>
    </row>
    <row r="75" spans="1:22" s="3" customFormat="1" ht="51" x14ac:dyDescent="0.2">
      <c r="A75" s="80" t="s">
        <v>1411</v>
      </c>
      <c r="B75" s="133">
        <v>757</v>
      </c>
      <c r="C75" s="82" t="s">
        <v>41</v>
      </c>
      <c r="D75" s="82" t="s">
        <v>16</v>
      </c>
      <c r="E75" s="82" t="s">
        <v>1388</v>
      </c>
      <c r="F75" s="82"/>
      <c r="G75" s="84">
        <f t="shared" ref="G75:I76" si="28">G76</f>
        <v>4600000</v>
      </c>
      <c r="H75" s="84">
        <f t="shared" si="28"/>
        <v>0</v>
      </c>
      <c r="I75" s="84">
        <f t="shared" si="28"/>
        <v>0</v>
      </c>
      <c r="J75" s="159"/>
      <c r="K75" s="179"/>
      <c r="L75" s="179"/>
      <c r="M75" s="179"/>
      <c r="N75" s="179"/>
      <c r="O75" s="179"/>
      <c r="P75" s="179"/>
      <c r="Q75" s="179"/>
      <c r="R75" s="179"/>
    </row>
    <row r="76" spans="1:22" s="3" customFormat="1" ht="25.5" x14ac:dyDescent="0.2">
      <c r="A76" s="16" t="s">
        <v>33</v>
      </c>
      <c r="B76" s="133">
        <v>757</v>
      </c>
      <c r="C76" s="82" t="s">
        <v>41</v>
      </c>
      <c r="D76" s="82" t="s">
        <v>16</v>
      </c>
      <c r="E76" s="82" t="s">
        <v>1388</v>
      </c>
      <c r="F76" s="82" t="s">
        <v>34</v>
      </c>
      <c r="G76" s="84">
        <f t="shared" si="28"/>
        <v>4600000</v>
      </c>
      <c r="H76" s="84">
        <f t="shared" si="28"/>
        <v>0</v>
      </c>
      <c r="I76" s="84">
        <f t="shared" si="28"/>
        <v>0</v>
      </c>
      <c r="J76" s="159"/>
      <c r="K76" s="179"/>
      <c r="L76" s="179"/>
      <c r="M76" s="179"/>
      <c r="N76" s="179"/>
      <c r="O76" s="179"/>
      <c r="P76" s="179"/>
      <c r="Q76" s="179"/>
      <c r="R76" s="179"/>
    </row>
    <row r="77" spans="1:22" s="3" customFormat="1" ht="25.5" x14ac:dyDescent="0.2">
      <c r="A77" s="16" t="s">
        <v>35</v>
      </c>
      <c r="B77" s="133">
        <v>757</v>
      </c>
      <c r="C77" s="82" t="s">
        <v>41</v>
      </c>
      <c r="D77" s="82" t="s">
        <v>16</v>
      </c>
      <c r="E77" s="82" t="s">
        <v>1388</v>
      </c>
      <c r="F77" s="82" t="s">
        <v>36</v>
      </c>
      <c r="G77" s="84">
        <f>'прил 4'!G602</f>
        <v>4600000</v>
      </c>
      <c r="H77" s="84">
        <v>0</v>
      </c>
      <c r="I77" s="84">
        <v>0</v>
      </c>
      <c r="J77" s="159" t="e">
        <f>G77+#REF!</f>
        <v>#REF!</v>
      </c>
      <c r="K77" s="179"/>
      <c r="L77" s="179"/>
      <c r="M77" s="179"/>
      <c r="N77" s="179"/>
      <c r="O77" s="179"/>
      <c r="P77" s="179"/>
      <c r="Q77" s="179"/>
      <c r="R77" s="179"/>
    </row>
    <row r="78" spans="1:22" ht="37.5" customHeight="1" x14ac:dyDescent="0.2">
      <c r="A78" s="16" t="s">
        <v>1446</v>
      </c>
      <c r="B78" s="133">
        <v>763</v>
      </c>
      <c r="C78" s="82" t="s">
        <v>51</v>
      </c>
      <c r="D78" s="82" t="s">
        <v>84</v>
      </c>
      <c r="E78" s="82" t="s">
        <v>1135</v>
      </c>
      <c r="F78" s="82"/>
      <c r="G78" s="84">
        <f>G79</f>
        <v>599000</v>
      </c>
      <c r="H78" s="84">
        <f t="shared" ref="H78:I78" si="29">H79</f>
        <v>0</v>
      </c>
      <c r="I78" s="84">
        <f t="shared" si="29"/>
        <v>0</v>
      </c>
      <c r="J78" s="159"/>
      <c r="K78" s="166"/>
      <c r="L78" s="166"/>
      <c r="M78" s="166"/>
      <c r="N78" s="166"/>
      <c r="O78" s="166"/>
      <c r="P78" s="166"/>
      <c r="Q78" s="166"/>
      <c r="R78" s="166"/>
      <c r="S78" s="1"/>
      <c r="T78" s="1"/>
    </row>
    <row r="79" spans="1:22" ht="25.5" x14ac:dyDescent="0.2">
      <c r="A79" s="16" t="s">
        <v>33</v>
      </c>
      <c r="B79" s="133">
        <v>763</v>
      </c>
      <c r="C79" s="82" t="s">
        <v>51</v>
      </c>
      <c r="D79" s="82" t="s">
        <v>84</v>
      </c>
      <c r="E79" s="82" t="s">
        <v>1135</v>
      </c>
      <c r="F79" s="82" t="s">
        <v>34</v>
      </c>
      <c r="G79" s="84">
        <f>SUM(G80)</f>
        <v>599000</v>
      </c>
      <c r="H79" s="84">
        <f>SUM(H80)</f>
        <v>0</v>
      </c>
      <c r="I79" s="84">
        <f>SUM(I80)</f>
        <v>0</v>
      </c>
      <c r="J79" s="159"/>
      <c r="K79" s="166"/>
      <c r="L79" s="166"/>
      <c r="M79" s="166"/>
      <c r="N79" s="166"/>
      <c r="O79" s="166"/>
      <c r="P79" s="166"/>
      <c r="Q79" s="166"/>
      <c r="R79" s="166"/>
      <c r="S79" s="1"/>
      <c r="T79" s="1"/>
    </row>
    <row r="80" spans="1:22" ht="30.75" customHeight="1" x14ac:dyDescent="0.2">
      <c r="A80" s="16" t="s">
        <v>35</v>
      </c>
      <c r="B80" s="133">
        <v>763</v>
      </c>
      <c r="C80" s="82" t="s">
        <v>51</v>
      </c>
      <c r="D80" s="82" t="s">
        <v>84</v>
      </c>
      <c r="E80" s="82" t="s">
        <v>1135</v>
      </c>
      <c r="F80" s="82" t="s">
        <v>36</v>
      </c>
      <c r="G80" s="84">
        <f>'прил 4'!G634</f>
        <v>599000</v>
      </c>
      <c r="H80" s="84"/>
      <c r="I80" s="84"/>
      <c r="J80" s="159"/>
      <c r="K80" s="166"/>
      <c r="L80" s="166"/>
      <c r="M80" s="166"/>
      <c r="N80" s="166"/>
      <c r="O80" s="166"/>
      <c r="P80" s="166"/>
      <c r="Q80" s="166"/>
      <c r="R80" s="166"/>
      <c r="S80" s="1"/>
      <c r="T80" s="1"/>
    </row>
    <row r="81" spans="1:21" s="33" customFormat="1" ht="25.5" x14ac:dyDescent="0.2">
      <c r="A81" s="13" t="s">
        <v>1412</v>
      </c>
      <c r="B81" s="14">
        <v>763</v>
      </c>
      <c r="C81" s="15" t="s">
        <v>16</v>
      </c>
      <c r="D81" s="15" t="s">
        <v>51</v>
      </c>
      <c r="E81" s="15" t="s">
        <v>190</v>
      </c>
      <c r="F81" s="15"/>
      <c r="G81" s="84">
        <f>G82+G84+G86</f>
        <v>20925305</v>
      </c>
      <c r="H81" s="84">
        <f t="shared" ref="H81:I81" si="30">H82+H84+H86</f>
        <v>20555002</v>
      </c>
      <c r="I81" s="84">
        <f t="shared" si="30"/>
        <v>20555002</v>
      </c>
      <c r="J81" s="107">
        <v>567396</v>
      </c>
      <c r="P81" s="107"/>
      <c r="Q81" s="107"/>
      <c r="R81" s="107"/>
      <c r="S81" s="107"/>
      <c r="T81" s="107"/>
    </row>
    <row r="82" spans="1:21" ht="51" x14ac:dyDescent="0.2">
      <c r="A82" s="16" t="s">
        <v>52</v>
      </c>
      <c r="B82" s="14">
        <v>763</v>
      </c>
      <c r="C82" s="15" t="s">
        <v>16</v>
      </c>
      <c r="D82" s="15" t="s">
        <v>51</v>
      </c>
      <c r="E82" s="15" t="s">
        <v>190</v>
      </c>
      <c r="F82" s="15" t="s">
        <v>55</v>
      </c>
      <c r="G82" s="84">
        <f>SUM(G83)</f>
        <v>20022694</v>
      </c>
      <c r="H82" s="84">
        <f>SUM(H83)</f>
        <v>20022694</v>
      </c>
      <c r="I82" s="84">
        <f>SUM(I83)</f>
        <v>20022694</v>
      </c>
      <c r="J82" s="2">
        <v>15000</v>
      </c>
    </row>
    <row r="83" spans="1:21" ht="25.5" x14ac:dyDescent="0.2">
      <c r="A83" s="16" t="s">
        <v>53</v>
      </c>
      <c r="B83" s="14">
        <v>763</v>
      </c>
      <c r="C83" s="15" t="s">
        <v>16</v>
      </c>
      <c r="D83" s="15" t="s">
        <v>51</v>
      </c>
      <c r="E83" s="15" t="s">
        <v>190</v>
      </c>
      <c r="F83" s="15" t="s">
        <v>56</v>
      </c>
      <c r="G83" s="84">
        <f>'прил 4'!G583</f>
        <v>20022694</v>
      </c>
      <c r="H83" s="84">
        <f>'прил 4'!AH583+'прил 4'!H583</f>
        <v>20022694</v>
      </c>
      <c r="I83" s="84">
        <f>'прил 4'!AI583+'прил 4'!I583</f>
        <v>20022694</v>
      </c>
      <c r="J83" s="2">
        <v>200000</v>
      </c>
    </row>
    <row r="84" spans="1:21" ht="25.5" x14ac:dyDescent="0.2">
      <c r="A84" s="16" t="s">
        <v>33</v>
      </c>
      <c r="B84" s="14">
        <v>763</v>
      </c>
      <c r="C84" s="15" t="s">
        <v>16</v>
      </c>
      <c r="D84" s="15" t="s">
        <v>51</v>
      </c>
      <c r="E84" s="15" t="s">
        <v>190</v>
      </c>
      <c r="F84" s="15" t="s">
        <v>34</v>
      </c>
      <c r="G84" s="84">
        <f>SUM(G85)</f>
        <v>902611</v>
      </c>
      <c r="H84" s="84">
        <f>SUM(H85)</f>
        <v>532308</v>
      </c>
      <c r="I84" s="84">
        <f>SUM(I85)</f>
        <v>532308</v>
      </c>
      <c r="J84" s="2">
        <v>200000</v>
      </c>
    </row>
    <row r="85" spans="1:21" ht="25.5" x14ac:dyDescent="0.2">
      <c r="A85" s="16" t="s">
        <v>35</v>
      </c>
      <c r="B85" s="14">
        <v>763</v>
      </c>
      <c r="C85" s="15" t="s">
        <v>16</v>
      </c>
      <c r="D85" s="15" t="s">
        <v>51</v>
      </c>
      <c r="E85" s="15" t="s">
        <v>190</v>
      </c>
      <c r="F85" s="15" t="s">
        <v>36</v>
      </c>
      <c r="G85" s="84">
        <f>'прил 4'!G585</f>
        <v>902611</v>
      </c>
      <c r="H85" s="84">
        <f>'прил 4'!AH585+'прил 4'!H585</f>
        <v>532308</v>
      </c>
      <c r="I85" s="84">
        <f>'прил 4'!AI585+'прил 4'!I585</f>
        <v>532308</v>
      </c>
      <c r="J85" s="2">
        <v>210000</v>
      </c>
    </row>
    <row r="86" spans="1:21" hidden="1" x14ac:dyDescent="0.2">
      <c r="A86" s="16" t="s">
        <v>60</v>
      </c>
      <c r="B86" s="14"/>
      <c r="C86" s="15"/>
      <c r="D86" s="15"/>
      <c r="E86" s="15" t="s">
        <v>190</v>
      </c>
      <c r="F86" s="15" t="s">
        <v>61</v>
      </c>
      <c r="G86" s="84">
        <f>G87</f>
        <v>0</v>
      </c>
      <c r="H86" s="84">
        <f>H87</f>
        <v>0</v>
      </c>
      <c r="I86" s="84">
        <f>I87</f>
        <v>0</v>
      </c>
      <c r="J86" s="2" t="e">
        <f>SUM(J74:J85)</f>
        <v>#REF!</v>
      </c>
    </row>
    <row r="87" spans="1:21" hidden="1" x14ac:dyDescent="0.2">
      <c r="A87" s="16" t="s">
        <v>129</v>
      </c>
      <c r="B87" s="14"/>
      <c r="C87" s="15"/>
      <c r="D87" s="15"/>
      <c r="E87" s="15" t="s">
        <v>190</v>
      </c>
      <c r="F87" s="15" t="s">
        <v>63</v>
      </c>
      <c r="G87" s="84">
        <f>'прил 4'!G587</f>
        <v>0</v>
      </c>
      <c r="H87" s="84">
        <f>'прил 4'!AH587+'прил 4'!H587</f>
        <v>0</v>
      </c>
      <c r="I87" s="84">
        <f>'прил 4'!AI587+'прил 4'!I587</f>
        <v>0</v>
      </c>
    </row>
    <row r="88" spans="1:21" ht="33.75" customHeight="1" x14ac:dyDescent="0.2">
      <c r="A88" s="80" t="s">
        <v>1413</v>
      </c>
      <c r="B88" s="14">
        <v>763</v>
      </c>
      <c r="C88" s="15" t="s">
        <v>16</v>
      </c>
      <c r="D88" s="15" t="s">
        <v>20</v>
      </c>
      <c r="E88" s="15" t="s">
        <v>191</v>
      </c>
      <c r="F88" s="15"/>
      <c r="G88" s="84">
        <f>G89+G91</f>
        <v>1646010.09</v>
      </c>
      <c r="H88" s="84">
        <f>H89+H91</f>
        <v>1437440</v>
      </c>
      <c r="I88" s="84">
        <f t="shared" ref="I88:U88" si="31">I89+I91</f>
        <v>1437440</v>
      </c>
      <c r="J88" s="84">
        <f t="shared" si="31"/>
        <v>0</v>
      </c>
      <c r="K88" s="84">
        <f t="shared" si="31"/>
        <v>0</v>
      </c>
      <c r="L88" s="84">
        <f t="shared" si="31"/>
        <v>0</v>
      </c>
      <c r="M88" s="84">
        <f t="shared" si="31"/>
        <v>0</v>
      </c>
      <c r="N88" s="84">
        <f t="shared" si="31"/>
        <v>0</v>
      </c>
      <c r="O88" s="84">
        <f t="shared" si="31"/>
        <v>0</v>
      </c>
      <c r="P88" s="84">
        <f t="shared" si="31"/>
        <v>0</v>
      </c>
      <c r="Q88" s="84">
        <f t="shared" si="31"/>
        <v>0</v>
      </c>
      <c r="R88" s="84">
        <f t="shared" si="31"/>
        <v>0</v>
      </c>
      <c r="S88" s="84">
        <f t="shared" si="31"/>
        <v>0</v>
      </c>
      <c r="T88" s="84">
        <f t="shared" si="31"/>
        <v>0</v>
      </c>
      <c r="U88" s="84">
        <f t="shared" si="31"/>
        <v>0</v>
      </c>
    </row>
    <row r="89" spans="1:21" ht="27.75" customHeight="1" x14ac:dyDescent="0.2">
      <c r="A89" s="16" t="s">
        <v>33</v>
      </c>
      <c r="B89" s="14">
        <v>763</v>
      </c>
      <c r="C89" s="15" t="s">
        <v>16</v>
      </c>
      <c r="D89" s="15" t="s">
        <v>20</v>
      </c>
      <c r="E89" s="15" t="s">
        <v>191</v>
      </c>
      <c r="F89" s="15" t="s">
        <v>34</v>
      </c>
      <c r="G89" s="84">
        <f t="shared" ref="G89:I89" si="32">G90</f>
        <v>1608570.09</v>
      </c>
      <c r="H89" s="84">
        <f t="shared" si="32"/>
        <v>1400000</v>
      </c>
      <c r="I89" s="84">
        <f t="shared" si="32"/>
        <v>1400000</v>
      </c>
    </row>
    <row r="90" spans="1:21" ht="28.5" customHeight="1" x14ac:dyDescent="0.2">
      <c r="A90" s="16" t="s">
        <v>35</v>
      </c>
      <c r="B90" s="14">
        <v>763</v>
      </c>
      <c r="C90" s="15" t="s">
        <v>16</v>
      </c>
      <c r="D90" s="15" t="s">
        <v>20</v>
      </c>
      <c r="E90" s="15" t="s">
        <v>191</v>
      </c>
      <c r="F90" s="15" t="s">
        <v>36</v>
      </c>
      <c r="G90" s="84">
        <f>'прил 4'!G592</f>
        <v>1608570.09</v>
      </c>
      <c r="H90" s="84">
        <f>'прил 4'!AH592+'прил 4'!H592</f>
        <v>1400000</v>
      </c>
      <c r="I90" s="84">
        <f>'прил 4'!AI592+'прил 4'!I592</f>
        <v>1400000</v>
      </c>
    </row>
    <row r="91" spans="1:21" x14ac:dyDescent="0.2">
      <c r="A91" s="16" t="s">
        <v>60</v>
      </c>
      <c r="B91" s="14">
        <v>763</v>
      </c>
      <c r="C91" s="15" t="s">
        <v>16</v>
      </c>
      <c r="D91" s="15" t="s">
        <v>20</v>
      </c>
      <c r="E91" s="15" t="s">
        <v>191</v>
      </c>
      <c r="F91" s="15" t="s">
        <v>61</v>
      </c>
      <c r="G91" s="84">
        <f>G92</f>
        <v>37440</v>
      </c>
      <c r="H91" s="70">
        <f>H92</f>
        <v>37440</v>
      </c>
      <c r="I91" s="70">
        <f t="shared" ref="I91:U91" si="33">I92</f>
        <v>37440</v>
      </c>
      <c r="J91" s="70">
        <f t="shared" si="33"/>
        <v>0</v>
      </c>
      <c r="K91" s="70">
        <f t="shared" si="33"/>
        <v>0</v>
      </c>
      <c r="L91" s="70">
        <f t="shared" si="33"/>
        <v>0</v>
      </c>
      <c r="M91" s="70">
        <f t="shared" si="33"/>
        <v>0</v>
      </c>
      <c r="N91" s="70">
        <f t="shared" si="33"/>
        <v>0</v>
      </c>
      <c r="O91" s="70">
        <f t="shared" si="33"/>
        <v>0</v>
      </c>
      <c r="P91" s="70">
        <f t="shared" si="33"/>
        <v>0</v>
      </c>
      <c r="Q91" s="70">
        <f t="shared" si="33"/>
        <v>0</v>
      </c>
      <c r="R91" s="70">
        <f t="shared" si="33"/>
        <v>0</v>
      </c>
      <c r="S91" s="70">
        <f t="shared" si="33"/>
        <v>0</v>
      </c>
      <c r="T91" s="70">
        <f t="shared" si="33"/>
        <v>0</v>
      </c>
      <c r="U91" s="70">
        <f t="shared" si="33"/>
        <v>0</v>
      </c>
    </row>
    <row r="92" spans="1:21" ht="15" customHeight="1" x14ac:dyDescent="0.2">
      <c r="A92" s="16" t="s">
        <v>129</v>
      </c>
      <c r="B92" s="14">
        <v>763</v>
      </c>
      <c r="C92" s="15" t="s">
        <v>16</v>
      </c>
      <c r="D92" s="15" t="s">
        <v>20</v>
      </c>
      <c r="E92" s="15" t="s">
        <v>191</v>
      </c>
      <c r="F92" s="15" t="s">
        <v>63</v>
      </c>
      <c r="G92" s="84">
        <f>'прил 4'!G594</f>
        <v>37440</v>
      </c>
      <c r="H92" s="70">
        <f>'прил 4'!H594</f>
        <v>37440</v>
      </c>
      <c r="I92" s="70">
        <f>'прил 4'!I594</f>
        <v>37440</v>
      </c>
    </row>
    <row r="93" spans="1:21" ht="28.5" hidden="1" customHeight="1" x14ac:dyDescent="0.2">
      <c r="A93" s="16"/>
      <c r="B93" s="14"/>
      <c r="C93" s="15"/>
      <c r="D93" s="15"/>
      <c r="E93" s="15"/>
      <c r="F93" s="15"/>
      <c r="G93" s="70"/>
      <c r="H93" s="70"/>
      <c r="I93" s="70"/>
      <c r="J93" s="1"/>
    </row>
    <row r="94" spans="1:21" ht="125.25" customHeight="1" x14ac:dyDescent="0.2">
      <c r="A94" s="16" t="s">
        <v>1414</v>
      </c>
      <c r="B94" s="14">
        <v>763</v>
      </c>
      <c r="C94" s="15" t="s">
        <v>51</v>
      </c>
      <c r="D94" s="15" t="s">
        <v>84</v>
      </c>
      <c r="E94" s="15" t="s">
        <v>194</v>
      </c>
      <c r="F94" s="15"/>
      <c r="G94" s="84">
        <f>G95</f>
        <v>1443140</v>
      </c>
      <c r="H94" s="84">
        <f t="shared" ref="H94:I94" si="34">H95</f>
        <v>800000</v>
      </c>
      <c r="I94" s="84">
        <f t="shared" si="34"/>
        <v>800000</v>
      </c>
    </row>
    <row r="95" spans="1:21" ht="25.5" x14ac:dyDescent="0.2">
      <c r="A95" s="16" t="s">
        <v>33</v>
      </c>
      <c r="B95" s="14">
        <v>763</v>
      </c>
      <c r="C95" s="15" t="s">
        <v>51</v>
      </c>
      <c r="D95" s="15" t="s">
        <v>84</v>
      </c>
      <c r="E95" s="15" t="s">
        <v>194</v>
      </c>
      <c r="F95" s="15" t="s">
        <v>34</v>
      </c>
      <c r="G95" s="84">
        <f>SUM(G96)</f>
        <v>1443140</v>
      </c>
      <c r="H95" s="84">
        <f>SUM(H96)</f>
        <v>800000</v>
      </c>
      <c r="I95" s="84">
        <f>SUM(I96)</f>
        <v>800000</v>
      </c>
    </row>
    <row r="96" spans="1:21" ht="25.5" customHeight="1" x14ac:dyDescent="0.2">
      <c r="A96" s="16" t="s">
        <v>35</v>
      </c>
      <c r="B96" s="14">
        <v>763</v>
      </c>
      <c r="C96" s="15" t="s">
        <v>51</v>
      </c>
      <c r="D96" s="15" t="s">
        <v>84</v>
      </c>
      <c r="E96" s="15" t="s">
        <v>194</v>
      </c>
      <c r="F96" s="15" t="s">
        <v>36</v>
      </c>
      <c r="G96" s="84">
        <f>'прил 4'!G631</f>
        <v>1443140</v>
      </c>
      <c r="H96" s="84">
        <f>'прил 4'!AH631+'прил 4'!H631</f>
        <v>800000</v>
      </c>
      <c r="I96" s="84">
        <f>'прил 4'!AI631+'прил 4'!I631</f>
        <v>800000</v>
      </c>
    </row>
    <row r="97" spans="1:23" ht="94.5" customHeight="1" x14ac:dyDescent="0.2">
      <c r="A97" s="30" t="s">
        <v>1415</v>
      </c>
      <c r="B97" s="14">
        <v>763</v>
      </c>
      <c r="C97" s="15" t="s">
        <v>51</v>
      </c>
      <c r="D97" s="15" t="s">
        <v>84</v>
      </c>
      <c r="E97" s="15" t="s">
        <v>195</v>
      </c>
      <c r="F97" s="15"/>
      <c r="G97" s="84">
        <f>G98</f>
        <v>270000</v>
      </c>
      <c r="H97" s="84">
        <f t="shared" ref="H97:I97" si="35">H98</f>
        <v>270000</v>
      </c>
      <c r="I97" s="84">
        <f t="shared" si="35"/>
        <v>270000</v>
      </c>
    </row>
    <row r="98" spans="1:23" ht="25.5" x14ac:dyDescent="0.2">
      <c r="A98" s="16" t="s">
        <v>33</v>
      </c>
      <c r="B98" s="14">
        <v>763</v>
      </c>
      <c r="C98" s="15" t="s">
        <v>51</v>
      </c>
      <c r="D98" s="15" t="s">
        <v>84</v>
      </c>
      <c r="E98" s="15" t="s">
        <v>195</v>
      </c>
      <c r="F98" s="15" t="s">
        <v>34</v>
      </c>
      <c r="G98" s="84">
        <f>SUM(G99)</f>
        <v>270000</v>
      </c>
      <c r="H98" s="84">
        <f>SUM(H99)</f>
        <v>270000</v>
      </c>
      <c r="I98" s="84">
        <f>SUM(I99)</f>
        <v>270000</v>
      </c>
    </row>
    <row r="99" spans="1:23" ht="25.5" customHeight="1" x14ac:dyDescent="0.2">
      <c r="A99" s="16" t="s">
        <v>35</v>
      </c>
      <c r="B99" s="14">
        <v>763</v>
      </c>
      <c r="C99" s="15" t="s">
        <v>51</v>
      </c>
      <c r="D99" s="15" t="s">
        <v>84</v>
      </c>
      <c r="E99" s="15" t="s">
        <v>195</v>
      </c>
      <c r="F99" s="15" t="s">
        <v>36</v>
      </c>
      <c r="G99" s="84">
        <f>'прил 4'!G637</f>
        <v>270000</v>
      </c>
      <c r="H99" s="84">
        <f>'прил 4'!AH637+'прил 4'!H637</f>
        <v>270000</v>
      </c>
      <c r="I99" s="84">
        <f>'прил 4'!AI637+'прил 4'!I637</f>
        <v>270000</v>
      </c>
    </row>
    <row r="100" spans="1:23" s="22" customFormat="1" ht="48" customHeight="1" x14ac:dyDescent="0.2">
      <c r="A100" s="102" t="s">
        <v>1023</v>
      </c>
      <c r="B100" s="35">
        <v>793</v>
      </c>
      <c r="C100" s="36" t="s">
        <v>65</v>
      </c>
      <c r="D100" s="36" t="s">
        <v>66</v>
      </c>
      <c r="E100" s="36" t="s">
        <v>243</v>
      </c>
      <c r="F100" s="36"/>
      <c r="G100" s="71">
        <f>G110+G122+G125+G134+G128+G131+G137+G140+G146+G113+G107+G104+G116+G119+G101+G143</f>
        <v>452992976.75999999</v>
      </c>
      <c r="H100" s="71">
        <f t="shared" ref="H100:I100" si="36">H110+H122+H125+H134+H128+H131+H137+H140+H146+H113+H107+H104+H116+H119+H101+H143</f>
        <v>458211170.37</v>
      </c>
      <c r="I100" s="71">
        <f t="shared" si="36"/>
        <v>473042628.36000001</v>
      </c>
      <c r="J100" s="21">
        <v>100000</v>
      </c>
      <c r="P100" s="21"/>
      <c r="Q100" s="21"/>
      <c r="R100" s="21"/>
      <c r="S100" s="21"/>
      <c r="T100" s="21">
        <f>'прил 4'!G2509+'прил 4'!G2828+'прил 4'!G3015</f>
        <v>3122317.84</v>
      </c>
      <c r="U100" s="21">
        <f>T100-G100</f>
        <v>-449870658.92000002</v>
      </c>
      <c r="V100" s="21"/>
      <c r="W100" s="21"/>
    </row>
    <row r="101" spans="1:23" s="3" customFormat="1" ht="38.25" customHeight="1" x14ac:dyDescent="0.2">
      <c r="A101" s="16" t="s">
        <v>916</v>
      </c>
      <c r="B101" s="49">
        <v>793</v>
      </c>
      <c r="C101" s="15" t="s">
        <v>145</v>
      </c>
      <c r="D101" s="15" t="s">
        <v>155</v>
      </c>
      <c r="E101" s="15" t="s">
        <v>1575</v>
      </c>
      <c r="F101" s="15"/>
      <c r="G101" s="70">
        <f t="shared" ref="G101:I102" si="37">G102</f>
        <v>0</v>
      </c>
      <c r="H101" s="70">
        <f t="shared" si="37"/>
        <v>400933.57</v>
      </c>
      <c r="I101" s="70">
        <f t="shared" si="37"/>
        <v>0</v>
      </c>
      <c r="J101" s="158"/>
      <c r="K101" s="62"/>
      <c r="L101" s="62"/>
      <c r="M101" s="62"/>
      <c r="N101" s="62"/>
      <c r="O101" s="62"/>
      <c r="P101" s="62"/>
      <c r="Q101" s="62"/>
      <c r="R101" s="62"/>
    </row>
    <row r="102" spans="1:23" s="3" customFormat="1" ht="38.25" customHeight="1" x14ac:dyDescent="0.2">
      <c r="A102" s="16" t="s">
        <v>33</v>
      </c>
      <c r="B102" s="49">
        <v>793</v>
      </c>
      <c r="C102" s="15" t="s">
        <v>145</v>
      </c>
      <c r="D102" s="15" t="s">
        <v>155</v>
      </c>
      <c r="E102" s="15" t="s">
        <v>1575</v>
      </c>
      <c r="F102" s="15" t="s">
        <v>34</v>
      </c>
      <c r="G102" s="70">
        <f t="shared" si="37"/>
        <v>0</v>
      </c>
      <c r="H102" s="70">
        <f t="shared" si="37"/>
        <v>400933.57</v>
      </c>
      <c r="I102" s="70">
        <f t="shared" si="37"/>
        <v>0</v>
      </c>
      <c r="J102" s="158"/>
      <c r="K102" s="62"/>
      <c r="L102" s="62"/>
      <c r="M102" s="62"/>
      <c r="N102" s="62"/>
      <c r="O102" s="62"/>
      <c r="P102" s="62"/>
      <c r="Q102" s="62"/>
      <c r="R102" s="62"/>
    </row>
    <row r="103" spans="1:23" s="3" customFormat="1" ht="39.75" customHeight="1" x14ac:dyDescent="0.2">
      <c r="A103" s="16" t="s">
        <v>35</v>
      </c>
      <c r="B103" s="49">
        <v>793</v>
      </c>
      <c r="C103" s="15" t="s">
        <v>145</v>
      </c>
      <c r="D103" s="15" t="s">
        <v>155</v>
      </c>
      <c r="E103" s="15" t="s">
        <v>1575</v>
      </c>
      <c r="F103" s="15" t="s">
        <v>36</v>
      </c>
      <c r="G103" s="70">
        <v>0</v>
      </c>
      <c r="H103" s="70">
        <f>'прил 4'!H2831</f>
        <v>400933.57</v>
      </c>
      <c r="I103" s="70"/>
      <c r="J103" s="158"/>
      <c r="K103" s="62"/>
      <c r="L103" s="62"/>
      <c r="M103" s="62"/>
      <c r="N103" s="62"/>
      <c r="O103" s="62"/>
      <c r="P103" s="62"/>
      <c r="Q103" s="62"/>
      <c r="R103" s="62"/>
    </row>
    <row r="104" spans="1:23" ht="62.25" hidden="1" customHeight="1" x14ac:dyDescent="0.2">
      <c r="A104" s="50" t="s">
        <v>1366</v>
      </c>
      <c r="B104" s="14">
        <v>793</v>
      </c>
      <c r="C104" s="82" t="s">
        <v>41</v>
      </c>
      <c r="D104" s="82" t="s">
        <v>16</v>
      </c>
      <c r="E104" s="15" t="s">
        <v>1365</v>
      </c>
      <c r="F104" s="15"/>
      <c r="G104" s="70">
        <f>G105</f>
        <v>0</v>
      </c>
      <c r="H104" s="70">
        <f t="shared" ref="H104:I105" si="38">H105</f>
        <v>0</v>
      </c>
      <c r="I104" s="70">
        <f t="shared" si="38"/>
        <v>0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3" ht="30" hidden="1" customHeight="1" x14ac:dyDescent="0.2">
      <c r="A105" s="16" t="s">
        <v>33</v>
      </c>
      <c r="B105" s="14">
        <v>793</v>
      </c>
      <c r="C105" s="82" t="s">
        <v>41</v>
      </c>
      <c r="D105" s="82" t="s">
        <v>16</v>
      </c>
      <c r="E105" s="15" t="s">
        <v>1365</v>
      </c>
      <c r="F105" s="15" t="s">
        <v>34</v>
      </c>
      <c r="G105" s="70">
        <f>G106</f>
        <v>0</v>
      </c>
      <c r="H105" s="70">
        <f t="shared" si="38"/>
        <v>0</v>
      </c>
      <c r="I105" s="70">
        <f t="shared" si="38"/>
        <v>0</v>
      </c>
      <c r="J105" s="158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3" ht="30.75" hidden="1" customHeight="1" x14ac:dyDescent="0.2">
      <c r="A106" s="16" t="s">
        <v>35</v>
      </c>
      <c r="B106" s="14">
        <v>793</v>
      </c>
      <c r="C106" s="82" t="s">
        <v>41</v>
      </c>
      <c r="D106" s="82" t="s">
        <v>16</v>
      </c>
      <c r="E106" s="15" t="s">
        <v>1365</v>
      </c>
      <c r="F106" s="15" t="s">
        <v>36</v>
      </c>
      <c r="G106" s="70">
        <f>'прил 4'!G2985</f>
        <v>0</v>
      </c>
      <c r="H106" s="70">
        <v>0</v>
      </c>
      <c r="I106" s="70">
        <v>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3" s="3" customFormat="1" ht="157.5" customHeight="1" x14ac:dyDescent="0.2">
      <c r="A107" s="16" t="s">
        <v>1571</v>
      </c>
      <c r="B107" s="49">
        <v>793</v>
      </c>
      <c r="C107" s="82" t="s">
        <v>23</v>
      </c>
      <c r="D107" s="82" t="s">
        <v>25</v>
      </c>
      <c r="E107" s="15" t="s">
        <v>1514</v>
      </c>
      <c r="F107" s="15"/>
      <c r="G107" s="70">
        <f t="shared" ref="G107:I108" si="39">G108</f>
        <v>13332</v>
      </c>
      <c r="H107" s="70">
        <f t="shared" si="39"/>
        <v>0</v>
      </c>
      <c r="I107" s="70">
        <f t="shared" si="39"/>
        <v>0</v>
      </c>
      <c r="J107" s="158"/>
      <c r="K107" s="62"/>
      <c r="L107" s="62"/>
      <c r="M107" s="62"/>
      <c r="N107" s="62"/>
      <c r="O107" s="62"/>
      <c r="P107" s="62"/>
      <c r="Q107" s="62"/>
      <c r="R107" s="62"/>
    </row>
    <row r="108" spans="1:23" s="3" customFormat="1" ht="33.75" customHeight="1" x14ac:dyDescent="0.2">
      <c r="A108" s="16" t="s">
        <v>33</v>
      </c>
      <c r="B108" s="49">
        <v>793</v>
      </c>
      <c r="C108" s="82" t="s">
        <v>23</v>
      </c>
      <c r="D108" s="82" t="s">
        <v>25</v>
      </c>
      <c r="E108" s="15" t="s">
        <v>1514</v>
      </c>
      <c r="F108" s="15" t="s">
        <v>34</v>
      </c>
      <c r="G108" s="70">
        <f t="shared" si="39"/>
        <v>13332</v>
      </c>
      <c r="H108" s="70">
        <f t="shared" si="39"/>
        <v>0</v>
      </c>
      <c r="I108" s="70">
        <f t="shared" si="39"/>
        <v>0</v>
      </c>
      <c r="J108" s="158"/>
      <c r="K108" s="62"/>
      <c r="L108" s="62"/>
      <c r="M108" s="62"/>
      <c r="N108" s="62"/>
      <c r="O108" s="62"/>
      <c r="P108" s="62"/>
      <c r="Q108" s="62"/>
      <c r="R108" s="62"/>
    </row>
    <row r="109" spans="1:23" s="3" customFormat="1" ht="39.75" customHeight="1" x14ac:dyDescent="0.2">
      <c r="A109" s="16" t="s">
        <v>35</v>
      </c>
      <c r="B109" s="49">
        <v>793</v>
      </c>
      <c r="C109" s="82" t="s">
        <v>23</v>
      </c>
      <c r="D109" s="82" t="s">
        <v>25</v>
      </c>
      <c r="E109" s="15" t="s">
        <v>1514</v>
      </c>
      <c r="F109" s="15" t="s">
        <v>36</v>
      </c>
      <c r="G109" s="70">
        <f>'прил 4'!G2922</f>
        <v>13332</v>
      </c>
      <c r="H109" s="70"/>
      <c r="I109" s="70"/>
      <c r="J109" s="158"/>
      <c r="K109" s="62"/>
      <c r="L109" s="62"/>
      <c r="M109" s="62"/>
      <c r="N109" s="62"/>
      <c r="O109" s="62"/>
      <c r="P109" s="62"/>
      <c r="Q109" s="62"/>
      <c r="R109" s="62"/>
    </row>
    <row r="110" spans="1:23" ht="42.75" hidden="1" customHeight="1" x14ac:dyDescent="0.2">
      <c r="A110" s="50" t="s">
        <v>1246</v>
      </c>
      <c r="B110" s="14">
        <v>793</v>
      </c>
      <c r="C110" s="15" t="s">
        <v>65</v>
      </c>
      <c r="D110" s="15" t="s">
        <v>66</v>
      </c>
      <c r="E110" s="15" t="s">
        <v>839</v>
      </c>
      <c r="F110" s="15"/>
      <c r="G110" s="70">
        <f>G111</f>
        <v>0</v>
      </c>
      <c r="H110" s="70">
        <f t="shared" ref="H110:I110" si="40">H111</f>
        <v>0</v>
      </c>
      <c r="I110" s="70">
        <f t="shared" si="40"/>
        <v>0</v>
      </c>
      <c r="J110" s="1"/>
    </row>
    <row r="111" spans="1:23" ht="21" hidden="1" customHeight="1" x14ac:dyDescent="0.2">
      <c r="A111" s="16" t="s">
        <v>133</v>
      </c>
      <c r="B111" s="14">
        <v>793</v>
      </c>
      <c r="C111" s="15" t="s">
        <v>65</v>
      </c>
      <c r="D111" s="15" t="s">
        <v>66</v>
      </c>
      <c r="E111" s="15" t="s">
        <v>839</v>
      </c>
      <c r="F111" s="15" t="s">
        <v>134</v>
      </c>
      <c r="G111" s="70">
        <f>G112</f>
        <v>0</v>
      </c>
      <c r="H111" s="70">
        <f t="shared" ref="H111:I111" si="41">H112</f>
        <v>0</v>
      </c>
      <c r="I111" s="70">
        <f t="shared" si="41"/>
        <v>0</v>
      </c>
      <c r="J111" s="1"/>
    </row>
    <row r="112" spans="1:23" ht="30.75" hidden="1" customHeight="1" x14ac:dyDescent="0.2">
      <c r="A112" s="16" t="s">
        <v>135</v>
      </c>
      <c r="B112" s="14">
        <v>793</v>
      </c>
      <c r="C112" s="15" t="s">
        <v>65</v>
      </c>
      <c r="D112" s="15" t="s">
        <v>66</v>
      </c>
      <c r="E112" s="15" t="s">
        <v>839</v>
      </c>
      <c r="F112" s="15" t="s">
        <v>136</v>
      </c>
      <c r="G112" s="70">
        <f>'прил 4'!G3017</f>
        <v>0</v>
      </c>
      <c r="H112" s="70">
        <f>'прил 4'!H3017</f>
        <v>0</v>
      </c>
      <c r="I112" s="70">
        <f>'прил 4'!I3017</f>
        <v>0</v>
      </c>
      <c r="J112" s="1"/>
    </row>
    <row r="113" spans="1:20" s="18" customFormat="1" ht="78" hidden="1" customHeight="1" x14ac:dyDescent="0.2">
      <c r="A113" s="80" t="s">
        <v>1509</v>
      </c>
      <c r="B113" s="49">
        <v>793</v>
      </c>
      <c r="C113" s="15" t="s">
        <v>155</v>
      </c>
      <c r="D113" s="15" t="s">
        <v>66</v>
      </c>
      <c r="E113" s="15" t="s">
        <v>1508</v>
      </c>
      <c r="F113" s="15"/>
      <c r="G113" s="70">
        <f>G114</f>
        <v>0</v>
      </c>
      <c r="H113" s="70">
        <f t="shared" ref="H113:I113" si="42">H114</f>
        <v>0</v>
      </c>
      <c r="I113" s="70">
        <f t="shared" si="42"/>
        <v>0</v>
      </c>
      <c r="J113" s="158"/>
      <c r="K113" s="165"/>
      <c r="L113" s="165"/>
      <c r="M113" s="165"/>
      <c r="N113" s="165"/>
      <c r="O113" s="165"/>
      <c r="P113" s="165"/>
      <c r="Q113" s="165"/>
      <c r="R113" s="165"/>
    </row>
    <row r="114" spans="1:20" ht="30.75" hidden="1" customHeight="1" x14ac:dyDescent="0.2">
      <c r="A114" s="16" t="s">
        <v>33</v>
      </c>
      <c r="B114" s="49">
        <v>793</v>
      </c>
      <c r="C114" s="15" t="s">
        <v>155</v>
      </c>
      <c r="D114" s="15" t="s">
        <v>66</v>
      </c>
      <c r="E114" s="15" t="s">
        <v>1508</v>
      </c>
      <c r="F114" s="15" t="s">
        <v>34</v>
      </c>
      <c r="G114" s="70">
        <f t="shared" ref="G114:I114" si="43">G115</f>
        <v>0</v>
      </c>
      <c r="H114" s="70">
        <f t="shared" si="43"/>
        <v>0</v>
      </c>
      <c r="I114" s="70">
        <f t="shared" si="43"/>
        <v>0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s="18" customFormat="1" ht="34.5" hidden="1" customHeight="1" x14ac:dyDescent="0.2">
      <c r="A115" s="80" t="s">
        <v>35</v>
      </c>
      <c r="B115" s="81">
        <v>793</v>
      </c>
      <c r="C115" s="82" t="s">
        <v>155</v>
      </c>
      <c r="D115" s="82" t="s">
        <v>66</v>
      </c>
      <c r="E115" s="82" t="s">
        <v>1508</v>
      </c>
      <c r="F115" s="82" t="s">
        <v>36</v>
      </c>
      <c r="G115" s="84"/>
      <c r="H115" s="84">
        <v>0</v>
      </c>
      <c r="I115" s="70">
        <v>0</v>
      </c>
      <c r="J115" s="158"/>
      <c r="K115" s="165"/>
      <c r="L115" s="165"/>
      <c r="M115" s="165"/>
      <c r="N115" s="165"/>
      <c r="O115" s="165"/>
      <c r="P115" s="165"/>
      <c r="Q115" s="165"/>
      <c r="R115" s="165"/>
    </row>
    <row r="116" spans="1:20" s="18" customFormat="1" ht="41.25" customHeight="1" x14ac:dyDescent="0.2">
      <c r="A116" s="80" t="s">
        <v>1538</v>
      </c>
      <c r="B116" s="49">
        <v>793</v>
      </c>
      <c r="C116" s="15" t="s">
        <v>155</v>
      </c>
      <c r="D116" s="15" t="s">
        <v>66</v>
      </c>
      <c r="E116" s="15" t="s">
        <v>1537</v>
      </c>
      <c r="F116" s="15"/>
      <c r="G116" s="70">
        <f>G117</f>
        <v>2655930.0300000003</v>
      </c>
      <c r="H116" s="70">
        <f t="shared" ref="H116:I116" si="44">H117</f>
        <v>0</v>
      </c>
      <c r="I116" s="70">
        <f t="shared" si="44"/>
        <v>0</v>
      </c>
      <c r="J116" s="158"/>
      <c r="K116" s="165"/>
      <c r="L116" s="165"/>
      <c r="M116" s="165"/>
      <c r="N116" s="165"/>
      <c r="O116" s="165"/>
      <c r="P116" s="165"/>
      <c r="Q116" s="165"/>
      <c r="R116" s="165"/>
    </row>
    <row r="117" spans="1:20" ht="30.75" customHeight="1" x14ac:dyDescent="0.2">
      <c r="A117" s="16" t="s">
        <v>33</v>
      </c>
      <c r="B117" s="49">
        <v>793</v>
      </c>
      <c r="C117" s="15" t="s">
        <v>155</v>
      </c>
      <c r="D117" s="15" t="s">
        <v>66</v>
      </c>
      <c r="E117" s="15" t="s">
        <v>1537</v>
      </c>
      <c r="F117" s="15" t="s">
        <v>34</v>
      </c>
      <c r="G117" s="70">
        <f t="shared" ref="G117:I117" si="45">G118</f>
        <v>2655930.0300000003</v>
      </c>
      <c r="H117" s="70">
        <f t="shared" si="45"/>
        <v>0</v>
      </c>
      <c r="I117" s="70">
        <f t="shared" si="45"/>
        <v>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s="18" customFormat="1" ht="34.5" customHeight="1" x14ac:dyDescent="0.2">
      <c r="A118" s="80" t="s">
        <v>35</v>
      </c>
      <c r="B118" s="81">
        <v>793</v>
      </c>
      <c r="C118" s="82" t="s">
        <v>155</v>
      </c>
      <c r="D118" s="82" t="s">
        <v>66</v>
      </c>
      <c r="E118" s="82" t="s">
        <v>1537</v>
      </c>
      <c r="F118" s="82" t="s">
        <v>36</v>
      </c>
      <c r="G118" s="84">
        <f>'прил 4'!G2593</f>
        <v>2655930.0300000003</v>
      </c>
      <c r="H118" s="84">
        <v>0</v>
      </c>
      <c r="I118" s="70">
        <v>0</v>
      </c>
      <c r="J118" s="158"/>
      <c r="K118" s="165"/>
      <c r="L118" s="165"/>
      <c r="M118" s="165"/>
      <c r="N118" s="165"/>
      <c r="O118" s="165"/>
      <c r="P118" s="165"/>
      <c r="Q118" s="165"/>
      <c r="R118" s="165"/>
    </row>
    <row r="119" spans="1:20" s="18" customFormat="1" ht="52.5" customHeight="1" x14ac:dyDescent="0.2">
      <c r="A119" s="80" t="s">
        <v>1535</v>
      </c>
      <c r="B119" s="49">
        <v>793</v>
      </c>
      <c r="C119" s="82" t="s">
        <v>41</v>
      </c>
      <c r="D119" s="82" t="s">
        <v>16</v>
      </c>
      <c r="E119" s="15" t="s">
        <v>1536</v>
      </c>
      <c r="F119" s="15"/>
      <c r="G119" s="70">
        <f>G120</f>
        <v>1284400</v>
      </c>
      <c r="H119" s="70">
        <f t="shared" ref="H119:I119" si="46">H120</f>
        <v>0</v>
      </c>
      <c r="I119" s="70">
        <f t="shared" si="46"/>
        <v>0</v>
      </c>
      <c r="J119" s="158"/>
      <c r="K119" s="165"/>
      <c r="L119" s="165"/>
      <c r="M119" s="165"/>
      <c r="N119" s="165"/>
      <c r="O119" s="165"/>
      <c r="P119" s="165"/>
      <c r="Q119" s="165"/>
      <c r="R119" s="165"/>
    </row>
    <row r="120" spans="1:20" ht="30.75" customHeight="1" x14ac:dyDescent="0.2">
      <c r="A120" s="16" t="s">
        <v>33</v>
      </c>
      <c r="B120" s="49">
        <v>793</v>
      </c>
      <c r="C120" s="82" t="s">
        <v>41</v>
      </c>
      <c r="D120" s="82" t="s">
        <v>16</v>
      </c>
      <c r="E120" s="15" t="s">
        <v>1536</v>
      </c>
      <c r="F120" s="15" t="s">
        <v>34</v>
      </c>
      <c r="G120" s="70">
        <f t="shared" ref="G120:I120" si="47">G121</f>
        <v>1284400</v>
      </c>
      <c r="H120" s="70">
        <f t="shared" si="47"/>
        <v>0</v>
      </c>
      <c r="I120" s="70">
        <f t="shared" si="47"/>
        <v>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s="18" customFormat="1" ht="34.5" customHeight="1" x14ac:dyDescent="0.2">
      <c r="A121" s="80" t="s">
        <v>35</v>
      </c>
      <c r="B121" s="81">
        <v>793</v>
      </c>
      <c r="C121" s="82" t="s">
        <v>41</v>
      </c>
      <c r="D121" s="82" t="s">
        <v>16</v>
      </c>
      <c r="E121" s="82" t="s">
        <v>1536</v>
      </c>
      <c r="F121" s="82" t="s">
        <v>36</v>
      </c>
      <c r="G121" s="84">
        <f>'прил 4'!G2982</f>
        <v>1284400</v>
      </c>
      <c r="H121" s="84">
        <v>0</v>
      </c>
      <c r="I121" s="70">
        <v>0</v>
      </c>
      <c r="J121" s="158"/>
      <c r="K121" s="165"/>
      <c r="L121" s="165"/>
      <c r="M121" s="165"/>
      <c r="N121" s="165"/>
      <c r="O121" s="165"/>
      <c r="P121" s="165"/>
      <c r="Q121" s="165"/>
      <c r="R121" s="165"/>
    </row>
    <row r="122" spans="1:20" ht="94.5" customHeight="1" x14ac:dyDescent="0.2">
      <c r="A122" s="119" t="s">
        <v>1460</v>
      </c>
      <c r="B122" s="133"/>
      <c r="C122" s="82"/>
      <c r="D122" s="82"/>
      <c r="E122" s="82" t="s">
        <v>1459</v>
      </c>
      <c r="F122" s="82"/>
      <c r="G122" s="84">
        <f>G123</f>
        <v>3122317.84</v>
      </c>
      <c r="H122" s="70">
        <f t="shared" ref="H122:I122" si="48">H123</f>
        <v>400000</v>
      </c>
      <c r="I122" s="70">
        <f t="shared" si="48"/>
        <v>400000</v>
      </c>
      <c r="J122" s="1"/>
    </row>
    <row r="123" spans="1:20" ht="21" customHeight="1" x14ac:dyDescent="0.2">
      <c r="A123" s="16" t="s">
        <v>133</v>
      </c>
      <c r="B123" s="14">
        <v>793</v>
      </c>
      <c r="C123" s="15" t="s">
        <v>65</v>
      </c>
      <c r="D123" s="15" t="s">
        <v>66</v>
      </c>
      <c r="E123" s="15" t="s">
        <v>1459</v>
      </c>
      <c r="F123" s="15" t="s">
        <v>134</v>
      </c>
      <c r="G123" s="70">
        <f>G124</f>
        <v>3122317.84</v>
      </c>
      <c r="H123" s="70">
        <f t="shared" ref="H123:I123" si="49">H124</f>
        <v>400000</v>
      </c>
      <c r="I123" s="70">
        <f t="shared" si="49"/>
        <v>400000</v>
      </c>
      <c r="J123" s="1"/>
    </row>
    <row r="124" spans="1:20" ht="30.75" customHeight="1" x14ac:dyDescent="0.2">
      <c r="A124" s="16" t="s">
        <v>135</v>
      </c>
      <c r="B124" s="14">
        <v>793</v>
      </c>
      <c r="C124" s="15" t="s">
        <v>65</v>
      </c>
      <c r="D124" s="15" t="s">
        <v>66</v>
      </c>
      <c r="E124" s="15" t="s">
        <v>1459</v>
      </c>
      <c r="F124" s="15" t="s">
        <v>136</v>
      </c>
      <c r="G124" s="70">
        <f>'прил 4'!G3021</f>
        <v>3122317.84</v>
      </c>
      <c r="H124" s="70">
        <f>'прил 4'!H3021</f>
        <v>400000</v>
      </c>
      <c r="I124" s="70">
        <f>'прил 4'!I3021</f>
        <v>400000</v>
      </c>
      <c r="J124" s="1"/>
    </row>
    <row r="125" spans="1:20" ht="62.25" customHeight="1" x14ac:dyDescent="0.2">
      <c r="A125" s="50" t="s">
        <v>1518</v>
      </c>
      <c r="B125" s="14">
        <v>793</v>
      </c>
      <c r="C125" s="82" t="s">
        <v>23</v>
      </c>
      <c r="D125" s="82" t="s">
        <v>25</v>
      </c>
      <c r="E125" s="15" t="s">
        <v>1516</v>
      </c>
      <c r="F125" s="15"/>
      <c r="G125" s="70">
        <f>G126</f>
        <v>219646522</v>
      </c>
      <c r="H125" s="70">
        <f t="shared" ref="H125:I129" si="50">H126</f>
        <v>228140549</v>
      </c>
      <c r="I125" s="70">
        <f t="shared" si="50"/>
        <v>239605367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30" customHeight="1" x14ac:dyDescent="0.2">
      <c r="A126" s="80" t="s">
        <v>91</v>
      </c>
      <c r="B126" s="14">
        <v>793</v>
      </c>
      <c r="C126" s="82" t="s">
        <v>23</v>
      </c>
      <c r="D126" s="82" t="s">
        <v>25</v>
      </c>
      <c r="E126" s="15" t="s">
        <v>1516</v>
      </c>
      <c r="F126" s="15" t="s">
        <v>316</v>
      </c>
      <c r="G126" s="70">
        <f>G127</f>
        <v>219646522</v>
      </c>
      <c r="H126" s="70">
        <f t="shared" si="50"/>
        <v>228140549</v>
      </c>
      <c r="I126" s="70">
        <f t="shared" si="50"/>
        <v>239605367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.75" customHeight="1" x14ac:dyDescent="0.2">
      <c r="A127" s="80" t="s">
        <v>317</v>
      </c>
      <c r="B127" s="14">
        <v>793</v>
      </c>
      <c r="C127" s="82" t="s">
        <v>23</v>
      </c>
      <c r="D127" s="82" t="s">
        <v>25</v>
      </c>
      <c r="E127" s="15" t="s">
        <v>1516</v>
      </c>
      <c r="F127" s="15" t="s">
        <v>318</v>
      </c>
      <c r="G127" s="70">
        <f>'прил 4'!G2925</f>
        <v>219646522</v>
      </c>
      <c r="H127" s="70">
        <f>'прил 4'!H2925</f>
        <v>228140549</v>
      </c>
      <c r="I127" s="70">
        <f>'прил 4'!I2925</f>
        <v>239605367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62.25" customHeight="1" x14ac:dyDescent="0.2">
      <c r="A128" s="50" t="s">
        <v>1519</v>
      </c>
      <c r="B128" s="14">
        <v>793</v>
      </c>
      <c r="C128" s="82" t="s">
        <v>23</v>
      </c>
      <c r="D128" s="82" t="s">
        <v>25</v>
      </c>
      <c r="E128" s="15" t="s">
        <v>1517</v>
      </c>
      <c r="F128" s="15"/>
      <c r="G128" s="70">
        <f>G129</f>
        <v>87674474.890000001</v>
      </c>
      <c r="H128" s="70">
        <f t="shared" si="50"/>
        <v>91064953.75</v>
      </c>
      <c r="I128" s="70">
        <f t="shared" si="50"/>
        <v>95641261.359999999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30" customHeight="1" x14ac:dyDescent="0.2">
      <c r="A129" s="80" t="s">
        <v>91</v>
      </c>
      <c r="B129" s="14">
        <v>793</v>
      </c>
      <c r="C129" s="82" t="s">
        <v>23</v>
      </c>
      <c r="D129" s="82" t="s">
        <v>25</v>
      </c>
      <c r="E129" s="15" t="s">
        <v>1517</v>
      </c>
      <c r="F129" s="15" t="s">
        <v>316</v>
      </c>
      <c r="G129" s="70">
        <f>G130</f>
        <v>87674474.890000001</v>
      </c>
      <c r="H129" s="70">
        <f t="shared" si="50"/>
        <v>91064953.75</v>
      </c>
      <c r="I129" s="70">
        <f t="shared" si="50"/>
        <v>95641261.359999999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30.75" customHeight="1" x14ac:dyDescent="0.2">
      <c r="A130" s="80" t="s">
        <v>317</v>
      </c>
      <c r="B130" s="14">
        <v>793</v>
      </c>
      <c r="C130" s="82" t="s">
        <v>23</v>
      </c>
      <c r="D130" s="82" t="s">
        <v>25</v>
      </c>
      <c r="E130" s="15" t="s">
        <v>1517</v>
      </c>
      <c r="F130" s="15" t="s">
        <v>318</v>
      </c>
      <c r="G130" s="70">
        <f>'прил 4'!G2928</f>
        <v>87674474.890000001</v>
      </c>
      <c r="H130" s="70">
        <f>'прил 4'!H2928</f>
        <v>91064953.75</v>
      </c>
      <c r="I130" s="70">
        <f>'прил 4'!I2928</f>
        <v>95641261.359999999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90" customHeight="1" x14ac:dyDescent="0.2">
      <c r="A131" s="50" t="s">
        <v>1539</v>
      </c>
      <c r="B131" s="14">
        <v>793</v>
      </c>
      <c r="C131" s="82" t="s">
        <v>23</v>
      </c>
      <c r="D131" s="82" t="s">
        <v>25</v>
      </c>
      <c r="E131" s="82" t="s">
        <v>1512</v>
      </c>
      <c r="F131" s="15"/>
      <c r="G131" s="70">
        <f>G132</f>
        <v>98199000</v>
      </c>
      <c r="H131" s="70">
        <f t="shared" ref="H131:I132" si="51">H132</f>
        <v>98199000</v>
      </c>
      <c r="I131" s="70">
        <f t="shared" si="51"/>
        <v>98199000</v>
      </c>
      <c r="J131" s="158"/>
      <c r="K131" s="69"/>
      <c r="L131" s="69"/>
      <c r="M131" s="69"/>
      <c r="N131" s="69"/>
      <c r="O131" s="69"/>
      <c r="P131" s="69"/>
      <c r="Q131" s="69"/>
      <c r="R131" s="69"/>
      <c r="S131" s="1"/>
      <c r="T131" s="1"/>
    </row>
    <row r="132" spans="1:20" ht="30" customHeight="1" x14ac:dyDescent="0.2">
      <c r="A132" s="80" t="s">
        <v>91</v>
      </c>
      <c r="B132" s="14">
        <v>793</v>
      </c>
      <c r="C132" s="82" t="s">
        <v>23</v>
      </c>
      <c r="D132" s="82" t="s">
        <v>25</v>
      </c>
      <c r="E132" s="82" t="s">
        <v>1364</v>
      </c>
      <c r="F132" s="15" t="s">
        <v>316</v>
      </c>
      <c r="G132" s="70">
        <f>G133</f>
        <v>98199000</v>
      </c>
      <c r="H132" s="70">
        <f t="shared" si="51"/>
        <v>98199000</v>
      </c>
      <c r="I132" s="70">
        <f t="shared" si="51"/>
        <v>98199000</v>
      </c>
      <c r="J132" s="158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0" ht="30.75" customHeight="1" x14ac:dyDescent="0.2">
      <c r="A133" s="80" t="s">
        <v>317</v>
      </c>
      <c r="B133" s="14">
        <v>793</v>
      </c>
      <c r="C133" s="82" t="s">
        <v>23</v>
      </c>
      <c r="D133" s="82" t="s">
        <v>25</v>
      </c>
      <c r="E133" s="82" t="s">
        <v>1364</v>
      </c>
      <c r="F133" s="15" t="s">
        <v>318</v>
      </c>
      <c r="G133" s="70">
        <f>'прил 4'!G2931</f>
        <v>98199000</v>
      </c>
      <c r="H133" s="70">
        <f>'прил 4'!H2931</f>
        <v>98199000</v>
      </c>
      <c r="I133" s="70">
        <f>'прил 4'!I2931</f>
        <v>98199000</v>
      </c>
      <c r="J133" s="158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0" ht="84.75" customHeight="1" x14ac:dyDescent="0.2">
      <c r="A134" s="50" t="s">
        <v>1540</v>
      </c>
      <c r="B134" s="14">
        <v>793</v>
      </c>
      <c r="C134" s="82" t="s">
        <v>23</v>
      </c>
      <c r="D134" s="82" t="s">
        <v>25</v>
      </c>
      <c r="E134" s="82" t="s">
        <v>1513</v>
      </c>
      <c r="F134" s="15"/>
      <c r="G134" s="70">
        <f>G135</f>
        <v>39197000</v>
      </c>
      <c r="H134" s="70">
        <f t="shared" ref="H134:I135" si="52">H135</f>
        <v>39197000</v>
      </c>
      <c r="I134" s="70">
        <f t="shared" si="52"/>
        <v>39197000</v>
      </c>
      <c r="J134" s="158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0" ht="30" customHeight="1" x14ac:dyDescent="0.2">
      <c r="A135" s="80" t="s">
        <v>91</v>
      </c>
      <c r="B135" s="14">
        <v>793</v>
      </c>
      <c r="C135" s="82" t="s">
        <v>23</v>
      </c>
      <c r="D135" s="82" t="s">
        <v>25</v>
      </c>
      <c r="E135" s="15" t="s">
        <v>1513</v>
      </c>
      <c r="F135" s="15" t="s">
        <v>316</v>
      </c>
      <c r="G135" s="70">
        <f>G136</f>
        <v>39197000</v>
      </c>
      <c r="H135" s="70">
        <f t="shared" si="52"/>
        <v>39197000</v>
      </c>
      <c r="I135" s="70">
        <f t="shared" si="52"/>
        <v>39197000</v>
      </c>
      <c r="J135" s="158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0" ht="30.75" customHeight="1" x14ac:dyDescent="0.2">
      <c r="A136" s="80" t="s">
        <v>317</v>
      </c>
      <c r="B136" s="14">
        <v>793</v>
      </c>
      <c r="C136" s="82" t="s">
        <v>23</v>
      </c>
      <c r="D136" s="82" t="s">
        <v>25</v>
      </c>
      <c r="E136" s="15" t="s">
        <v>1513</v>
      </c>
      <c r="F136" s="15" t="s">
        <v>318</v>
      </c>
      <c r="G136" s="70">
        <f>'прил 4'!G2934</f>
        <v>39197000</v>
      </c>
      <c r="H136" s="70">
        <f>'прил 4'!H2934</f>
        <v>39197000</v>
      </c>
      <c r="I136" s="70">
        <f>'прил 4'!I2934</f>
        <v>39197000</v>
      </c>
      <c r="J136" s="158"/>
      <c r="K136" s="69"/>
      <c r="L136" s="69"/>
      <c r="M136" s="69"/>
      <c r="N136" s="69"/>
      <c r="O136" s="69"/>
      <c r="P136" s="69"/>
      <c r="Q136" s="69"/>
      <c r="R136" s="69"/>
      <c r="S136" s="1"/>
      <c r="T136" s="1"/>
    </row>
    <row r="137" spans="1:20" ht="159" customHeight="1" x14ac:dyDescent="0.2">
      <c r="A137" s="80" t="s">
        <v>1429</v>
      </c>
      <c r="B137" s="14">
        <v>793</v>
      </c>
      <c r="C137" s="82" t="s">
        <v>23</v>
      </c>
      <c r="D137" s="82" t="s">
        <v>25</v>
      </c>
      <c r="E137" s="82" t="s">
        <v>1384</v>
      </c>
      <c r="F137" s="15"/>
      <c r="G137" s="70">
        <f>G138</f>
        <v>600000</v>
      </c>
      <c r="H137" s="70">
        <f t="shared" ref="H137:I138" si="53">H138</f>
        <v>0</v>
      </c>
      <c r="I137" s="70">
        <f t="shared" si="53"/>
        <v>0</v>
      </c>
      <c r="J137" s="158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0" ht="30" customHeight="1" x14ac:dyDescent="0.2">
      <c r="A138" s="80" t="s">
        <v>91</v>
      </c>
      <c r="B138" s="14">
        <v>793</v>
      </c>
      <c r="C138" s="82" t="s">
        <v>23</v>
      </c>
      <c r="D138" s="82" t="s">
        <v>25</v>
      </c>
      <c r="E138" s="82" t="s">
        <v>1384</v>
      </c>
      <c r="F138" s="15" t="s">
        <v>316</v>
      </c>
      <c r="G138" s="70">
        <f>G139</f>
        <v>600000</v>
      </c>
      <c r="H138" s="70">
        <f t="shared" si="53"/>
        <v>0</v>
      </c>
      <c r="I138" s="70">
        <f t="shared" si="53"/>
        <v>0</v>
      </c>
      <c r="J138" s="158"/>
      <c r="K138" s="69"/>
      <c r="L138" s="69"/>
      <c r="M138" s="69"/>
      <c r="N138" s="69"/>
      <c r="O138" s="69"/>
      <c r="P138" s="69"/>
      <c r="Q138" s="69"/>
      <c r="R138" s="69"/>
      <c r="S138" s="1"/>
      <c r="T138" s="1"/>
    </row>
    <row r="139" spans="1:20" ht="30.75" customHeight="1" x14ac:dyDescent="0.2">
      <c r="A139" s="80" t="s">
        <v>317</v>
      </c>
      <c r="B139" s="14">
        <v>793</v>
      </c>
      <c r="C139" s="82" t="s">
        <v>23</v>
      </c>
      <c r="D139" s="82" t="s">
        <v>25</v>
      </c>
      <c r="E139" s="82" t="s">
        <v>1384</v>
      </c>
      <c r="F139" s="15" t="s">
        <v>318</v>
      </c>
      <c r="G139" s="70">
        <f>'прил 4'!G2937</f>
        <v>600000</v>
      </c>
      <c r="H139" s="70">
        <v>0</v>
      </c>
      <c r="I139" s="70">
        <v>0</v>
      </c>
      <c r="J139" s="158"/>
      <c r="K139" s="69"/>
      <c r="L139" s="69"/>
      <c r="M139" s="69"/>
      <c r="N139" s="69"/>
      <c r="O139" s="69"/>
      <c r="P139" s="69"/>
      <c r="Q139" s="69"/>
      <c r="R139" s="69"/>
      <c r="S139" s="1"/>
      <c r="T139" s="1"/>
    </row>
    <row r="140" spans="1:20" ht="160.5" customHeight="1" x14ac:dyDescent="0.2">
      <c r="A140" s="80" t="s">
        <v>1430</v>
      </c>
      <c r="B140" s="14">
        <v>793</v>
      </c>
      <c r="C140" s="82" t="s">
        <v>23</v>
      </c>
      <c r="D140" s="82" t="s">
        <v>25</v>
      </c>
      <c r="E140" s="82" t="s">
        <v>1385</v>
      </c>
      <c r="F140" s="15"/>
      <c r="G140" s="70">
        <f>G141</f>
        <v>600000</v>
      </c>
      <c r="H140" s="70">
        <f t="shared" ref="H140:I141" si="54">H141</f>
        <v>0</v>
      </c>
      <c r="I140" s="70">
        <f t="shared" si="54"/>
        <v>0</v>
      </c>
      <c r="J140" s="158"/>
      <c r="K140" s="69"/>
      <c r="L140" s="69"/>
      <c r="M140" s="69"/>
      <c r="N140" s="69"/>
      <c r="O140" s="69"/>
      <c r="P140" s="69"/>
      <c r="Q140" s="69"/>
      <c r="R140" s="69"/>
      <c r="S140" s="1"/>
      <c r="T140" s="1"/>
    </row>
    <row r="141" spans="1:20" ht="30" customHeight="1" x14ac:dyDescent="0.2">
      <c r="A141" s="80" t="s">
        <v>91</v>
      </c>
      <c r="B141" s="14">
        <v>793</v>
      </c>
      <c r="C141" s="82" t="s">
        <v>23</v>
      </c>
      <c r="D141" s="82" t="s">
        <v>25</v>
      </c>
      <c r="E141" s="82" t="s">
        <v>1385</v>
      </c>
      <c r="F141" s="15" t="s">
        <v>316</v>
      </c>
      <c r="G141" s="70">
        <f>G142</f>
        <v>600000</v>
      </c>
      <c r="H141" s="70">
        <f t="shared" si="54"/>
        <v>0</v>
      </c>
      <c r="I141" s="70">
        <f t="shared" si="54"/>
        <v>0</v>
      </c>
      <c r="J141" s="158"/>
      <c r="K141" s="69"/>
      <c r="L141" s="69"/>
      <c r="M141" s="69"/>
      <c r="N141" s="69"/>
      <c r="O141" s="69"/>
      <c r="P141" s="69"/>
      <c r="Q141" s="69"/>
      <c r="R141" s="69"/>
      <c r="S141" s="1"/>
      <c r="T141" s="1"/>
    </row>
    <row r="142" spans="1:20" ht="30.75" customHeight="1" x14ac:dyDescent="0.2">
      <c r="A142" s="80" t="s">
        <v>317</v>
      </c>
      <c r="B142" s="14">
        <v>793</v>
      </c>
      <c r="C142" s="82" t="s">
        <v>23</v>
      </c>
      <c r="D142" s="82" t="s">
        <v>25</v>
      </c>
      <c r="E142" s="82" t="s">
        <v>1385</v>
      </c>
      <c r="F142" s="15" t="s">
        <v>318</v>
      </c>
      <c r="G142" s="70">
        <f>'прил 4'!G2940</f>
        <v>600000</v>
      </c>
      <c r="H142" s="70">
        <v>0</v>
      </c>
      <c r="I142" s="70">
        <v>0</v>
      </c>
      <c r="J142" s="158"/>
      <c r="K142" s="69"/>
      <c r="L142" s="69"/>
      <c r="M142" s="69"/>
      <c r="N142" s="69"/>
      <c r="O142" s="69"/>
      <c r="P142" s="69"/>
      <c r="Q142" s="69"/>
      <c r="R142" s="69"/>
      <c r="S142" s="1"/>
      <c r="T142" s="1"/>
    </row>
    <row r="143" spans="1:20" s="18" customFormat="1" ht="36" customHeight="1" x14ac:dyDescent="0.2">
      <c r="A143" s="80" t="s">
        <v>1576</v>
      </c>
      <c r="B143" s="49">
        <v>793</v>
      </c>
      <c r="C143" s="15" t="s">
        <v>155</v>
      </c>
      <c r="D143" s="15" t="s">
        <v>66</v>
      </c>
      <c r="E143" s="15" t="s">
        <v>1577</v>
      </c>
      <c r="F143" s="15"/>
      <c r="G143" s="70">
        <f>G144</f>
        <v>0</v>
      </c>
      <c r="H143" s="70">
        <f t="shared" ref="H143:I143" si="55">H144</f>
        <v>808734.05</v>
      </c>
      <c r="I143" s="70">
        <f t="shared" si="55"/>
        <v>0</v>
      </c>
      <c r="J143" s="158"/>
      <c r="K143" s="165"/>
      <c r="L143" s="165"/>
      <c r="M143" s="165"/>
      <c r="N143" s="165"/>
      <c r="O143" s="165"/>
      <c r="P143" s="165"/>
      <c r="Q143" s="165"/>
      <c r="R143" s="165"/>
    </row>
    <row r="144" spans="1:20" ht="30.75" customHeight="1" x14ac:dyDescent="0.2">
      <c r="A144" s="16" t="s">
        <v>33</v>
      </c>
      <c r="B144" s="49">
        <v>793</v>
      </c>
      <c r="C144" s="15" t="s">
        <v>155</v>
      </c>
      <c r="D144" s="15" t="s">
        <v>66</v>
      </c>
      <c r="E144" s="15" t="s">
        <v>1577</v>
      </c>
      <c r="F144" s="15" t="s">
        <v>34</v>
      </c>
      <c r="G144" s="70">
        <f t="shared" ref="G144:I144" si="56">G145</f>
        <v>0</v>
      </c>
      <c r="H144" s="70">
        <f t="shared" si="56"/>
        <v>808734.05</v>
      </c>
      <c r="I144" s="70">
        <f t="shared" si="56"/>
        <v>0</v>
      </c>
      <c r="J144" s="158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s="18" customFormat="1" ht="34.5" customHeight="1" x14ac:dyDescent="0.2">
      <c r="A145" s="80" t="s">
        <v>35</v>
      </c>
      <c r="B145" s="81">
        <v>793</v>
      </c>
      <c r="C145" s="82" t="s">
        <v>155</v>
      </c>
      <c r="D145" s="82" t="s">
        <v>66</v>
      </c>
      <c r="E145" s="82" t="s">
        <v>1577</v>
      </c>
      <c r="F145" s="82" t="s">
        <v>36</v>
      </c>
      <c r="G145" s="84"/>
      <c r="H145" s="84">
        <f>'прил 4'!H2596</f>
        <v>808734.05</v>
      </c>
      <c r="I145" s="70"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39" hidden="1" customHeight="1" x14ac:dyDescent="0.2">
      <c r="A146" s="80" t="s">
        <v>1361</v>
      </c>
      <c r="B146" s="49">
        <v>793</v>
      </c>
      <c r="C146" s="15" t="s">
        <v>155</v>
      </c>
      <c r="D146" s="15" t="s">
        <v>66</v>
      </c>
      <c r="E146" s="15" t="s">
        <v>1479</v>
      </c>
      <c r="F146" s="15"/>
      <c r="G146" s="70">
        <f>G147</f>
        <v>0</v>
      </c>
      <c r="H146" s="70">
        <f t="shared" ref="H146:I146" si="57">H147</f>
        <v>0</v>
      </c>
      <c r="I146" s="70">
        <f t="shared" si="57"/>
        <v>0</v>
      </c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ht="30.75" hidden="1" customHeight="1" x14ac:dyDescent="0.2">
      <c r="A147" s="16" t="s">
        <v>297</v>
      </c>
      <c r="B147" s="49">
        <v>793</v>
      </c>
      <c r="C147" s="15" t="s">
        <v>155</v>
      </c>
      <c r="D147" s="15" t="s">
        <v>66</v>
      </c>
      <c r="E147" s="15" t="s">
        <v>1479</v>
      </c>
      <c r="F147" s="15" t="s">
        <v>34</v>
      </c>
      <c r="G147" s="70">
        <f t="shared" ref="G147:I147" si="58">G148</f>
        <v>0</v>
      </c>
      <c r="H147" s="70">
        <f t="shared" si="58"/>
        <v>0</v>
      </c>
      <c r="I147" s="70">
        <f t="shared" si="58"/>
        <v>0</v>
      </c>
      <c r="J147" s="158"/>
      <c r="K147" s="69"/>
      <c r="L147" s="69"/>
      <c r="M147" s="69"/>
      <c r="N147" s="69"/>
      <c r="O147" s="69"/>
      <c r="P147" s="69"/>
      <c r="Q147" s="69"/>
      <c r="R147" s="69"/>
      <c r="S147" s="1"/>
      <c r="T147" s="1"/>
    </row>
    <row r="148" spans="1:22" s="18" customFormat="1" ht="24.75" hidden="1" customHeight="1" x14ac:dyDescent="0.2">
      <c r="A148" s="16" t="s">
        <v>35</v>
      </c>
      <c r="B148" s="49">
        <v>793</v>
      </c>
      <c r="C148" s="15" t="s">
        <v>155</v>
      </c>
      <c r="D148" s="15" t="s">
        <v>66</v>
      </c>
      <c r="E148" s="15" t="s">
        <v>1479</v>
      </c>
      <c r="F148" s="15" t="s">
        <v>36</v>
      </c>
      <c r="G148" s="70">
        <f>'прил 4'!G2599</f>
        <v>0</v>
      </c>
      <c r="H148" s="70">
        <v>0</v>
      </c>
      <c r="I148" s="70">
        <v>0</v>
      </c>
      <c r="J148" s="158"/>
      <c r="K148" s="165"/>
      <c r="L148" s="165"/>
      <c r="M148" s="165"/>
      <c r="N148" s="165"/>
      <c r="O148" s="165"/>
      <c r="P148" s="165"/>
      <c r="Q148" s="165"/>
      <c r="R148" s="165"/>
    </row>
    <row r="149" spans="1:22" s="22" customFormat="1" ht="43.5" customHeight="1" x14ac:dyDescent="0.2">
      <c r="A149" s="311" t="s">
        <v>1024</v>
      </c>
      <c r="B149" s="35">
        <v>793</v>
      </c>
      <c r="C149" s="36" t="s">
        <v>16</v>
      </c>
      <c r="D149" s="36" t="s">
        <v>51</v>
      </c>
      <c r="E149" s="35" t="s">
        <v>225</v>
      </c>
      <c r="F149" s="35"/>
      <c r="G149" s="71">
        <f>G150+G153</f>
        <v>1785000</v>
      </c>
      <c r="H149" s="71">
        <f t="shared" ref="H149:I149" si="59">H150+H153</f>
        <v>1680000</v>
      </c>
      <c r="I149" s="71">
        <f t="shared" si="59"/>
        <v>1680000</v>
      </c>
      <c r="J149" s="21">
        <v>25000</v>
      </c>
      <c r="P149" s="21"/>
      <c r="Q149" s="21"/>
      <c r="R149" s="21"/>
      <c r="S149" s="21"/>
      <c r="T149" s="21">
        <f>'прил 4'!G2183+'прил 4'!G1618</f>
        <v>1785000</v>
      </c>
      <c r="U149" s="21">
        <f>T149-G149</f>
        <v>0</v>
      </c>
      <c r="V149" s="21"/>
    </row>
    <row r="150" spans="1:22" ht="25.5" x14ac:dyDescent="0.2">
      <c r="A150" s="358" t="s">
        <v>1342</v>
      </c>
      <c r="B150" s="14">
        <v>793</v>
      </c>
      <c r="C150" s="15" t="s">
        <v>16</v>
      </c>
      <c r="D150" s="15" t="s">
        <v>51</v>
      </c>
      <c r="E150" s="15" t="s">
        <v>1321</v>
      </c>
      <c r="F150" s="15"/>
      <c r="G150" s="70">
        <f t="shared" ref="G150:I151" si="60">G151</f>
        <v>35000</v>
      </c>
      <c r="H150" s="84">
        <f t="shared" si="60"/>
        <v>35000</v>
      </c>
      <c r="I150" s="84">
        <f t="shared" si="60"/>
        <v>35000</v>
      </c>
      <c r="J150" s="2">
        <v>190700</v>
      </c>
    </row>
    <row r="151" spans="1:22" x14ac:dyDescent="0.2">
      <c r="A151" s="16" t="s">
        <v>297</v>
      </c>
      <c r="B151" s="14">
        <v>793</v>
      </c>
      <c r="C151" s="15" t="s">
        <v>16</v>
      </c>
      <c r="D151" s="15" t="s">
        <v>51</v>
      </c>
      <c r="E151" s="15" t="s">
        <v>1321</v>
      </c>
      <c r="F151" s="15" t="s">
        <v>34</v>
      </c>
      <c r="G151" s="70">
        <f t="shared" si="60"/>
        <v>35000</v>
      </c>
      <c r="H151" s="84">
        <f t="shared" si="60"/>
        <v>35000</v>
      </c>
      <c r="I151" s="84">
        <f t="shared" si="60"/>
        <v>35000</v>
      </c>
      <c r="J151" s="2">
        <v>400000</v>
      </c>
    </row>
    <row r="152" spans="1:22" ht="25.5" x14ac:dyDescent="0.2">
      <c r="A152" s="16" t="s">
        <v>35</v>
      </c>
      <c r="B152" s="14">
        <v>793</v>
      </c>
      <c r="C152" s="15" t="s">
        <v>16</v>
      </c>
      <c r="D152" s="15" t="s">
        <v>51</v>
      </c>
      <c r="E152" s="15" t="s">
        <v>1321</v>
      </c>
      <c r="F152" s="15" t="s">
        <v>36</v>
      </c>
      <c r="G152" s="70">
        <f>'прил 4'!G1621</f>
        <v>35000</v>
      </c>
      <c r="H152" s="84">
        <f>'прил 4'!H1621</f>
        <v>35000</v>
      </c>
      <c r="I152" s="84">
        <f>'прил 4'!I1621</f>
        <v>35000</v>
      </c>
      <c r="J152" s="2">
        <f>SUM(J149:J151)</f>
        <v>615700</v>
      </c>
    </row>
    <row r="153" spans="1:22" ht="41.25" customHeight="1" x14ac:dyDescent="0.2">
      <c r="A153" s="298" t="s">
        <v>1348</v>
      </c>
      <c r="B153" s="14">
        <v>793</v>
      </c>
      <c r="C153" s="15" t="s">
        <v>51</v>
      </c>
      <c r="D153" s="15" t="s">
        <v>84</v>
      </c>
      <c r="E153" s="14" t="s">
        <v>1312</v>
      </c>
      <c r="F153" s="14"/>
      <c r="G153" s="70">
        <f>G155</f>
        <v>1750000</v>
      </c>
      <c r="H153" s="84">
        <f>H155</f>
        <v>1645000</v>
      </c>
      <c r="I153" s="84">
        <f>I155</f>
        <v>1645000</v>
      </c>
    </row>
    <row r="154" spans="1:22" x14ac:dyDescent="0.2">
      <c r="A154" s="16" t="s">
        <v>60</v>
      </c>
      <c r="B154" s="14">
        <v>793</v>
      </c>
      <c r="C154" s="15" t="s">
        <v>51</v>
      </c>
      <c r="D154" s="15" t="s">
        <v>84</v>
      </c>
      <c r="E154" s="14" t="s">
        <v>1312</v>
      </c>
      <c r="F154" s="14">
        <v>800</v>
      </c>
      <c r="G154" s="70">
        <f t="shared" ref="G154:I154" si="61">G155</f>
        <v>1750000</v>
      </c>
      <c r="H154" s="84">
        <f t="shared" si="61"/>
        <v>1645000</v>
      </c>
      <c r="I154" s="84">
        <f t="shared" si="61"/>
        <v>1645000</v>
      </c>
    </row>
    <row r="155" spans="1:22" ht="45.75" customHeight="1" x14ac:dyDescent="0.2">
      <c r="A155" s="16" t="s">
        <v>310</v>
      </c>
      <c r="B155" s="14">
        <v>793</v>
      </c>
      <c r="C155" s="15" t="s">
        <v>51</v>
      </c>
      <c r="D155" s="15" t="s">
        <v>84</v>
      </c>
      <c r="E155" s="14" t="s">
        <v>1312</v>
      </c>
      <c r="F155" s="14">
        <v>810</v>
      </c>
      <c r="G155" s="70">
        <f>'прил 4'!G2186</f>
        <v>1750000</v>
      </c>
      <c r="H155" s="84">
        <f>'прил 4'!H2186</f>
        <v>1645000</v>
      </c>
      <c r="I155" s="84">
        <f>'прил 4'!I2186</f>
        <v>1645000</v>
      </c>
    </row>
    <row r="156" spans="1:22" s="211" customFormat="1" ht="28.5" customHeight="1" x14ac:dyDescent="0.2">
      <c r="A156" s="102" t="s">
        <v>1025</v>
      </c>
      <c r="B156" s="35">
        <v>792</v>
      </c>
      <c r="C156" s="36" t="s">
        <v>51</v>
      </c>
      <c r="D156" s="36" t="s">
        <v>109</v>
      </c>
      <c r="E156" s="36" t="s">
        <v>217</v>
      </c>
      <c r="F156" s="36"/>
      <c r="G156" s="71">
        <f>G157+G164+G167+G170+G173</f>
        <v>80861161</v>
      </c>
      <c r="H156" s="71">
        <f>H157+H164+H167+H170+H173</f>
        <v>64667983</v>
      </c>
      <c r="I156" s="71">
        <f>I157+I164+I167+I170+I173</f>
        <v>65710076</v>
      </c>
      <c r="J156" s="210">
        <v>1500000</v>
      </c>
      <c r="P156" s="210"/>
      <c r="Q156" s="210"/>
      <c r="R156" s="210"/>
      <c r="S156" s="210"/>
      <c r="T156" s="210">
        <f>'прил 4'!G3610+'прил 4'!G2078+'прил 4'!G2102</f>
        <v>80861161</v>
      </c>
      <c r="V156" s="210"/>
    </row>
    <row r="157" spans="1:22" s="18" customFormat="1" ht="86.25" customHeight="1" x14ac:dyDescent="0.2">
      <c r="A157" s="16" t="s">
        <v>1049</v>
      </c>
      <c r="B157" s="14">
        <v>793</v>
      </c>
      <c r="C157" s="15" t="s">
        <v>51</v>
      </c>
      <c r="D157" s="15" t="s">
        <v>109</v>
      </c>
      <c r="E157" s="15" t="s">
        <v>95</v>
      </c>
      <c r="F157" s="15"/>
      <c r="G157" s="70">
        <f>G158+G161</f>
        <v>70561161</v>
      </c>
      <c r="H157" s="70">
        <f t="shared" ref="H157:I157" si="62">H158</f>
        <v>62467983</v>
      </c>
      <c r="I157" s="70">
        <f t="shared" si="62"/>
        <v>63510076</v>
      </c>
      <c r="J157" s="158"/>
    </row>
    <row r="158" spans="1:22" s="18" customFormat="1" ht="76.5" customHeight="1" x14ac:dyDescent="0.2">
      <c r="A158" s="16" t="s">
        <v>1049</v>
      </c>
      <c r="B158" s="14">
        <v>793</v>
      </c>
      <c r="C158" s="15" t="s">
        <v>51</v>
      </c>
      <c r="D158" s="15" t="s">
        <v>109</v>
      </c>
      <c r="E158" s="15" t="s">
        <v>806</v>
      </c>
      <c r="F158" s="15"/>
      <c r="G158" s="70">
        <f t="shared" ref="G158:I159" si="63">G159</f>
        <v>67561161</v>
      </c>
      <c r="H158" s="70">
        <f t="shared" si="63"/>
        <v>62467983</v>
      </c>
      <c r="I158" s="70">
        <f t="shared" si="63"/>
        <v>63510076</v>
      </c>
      <c r="J158" s="158" t="s">
        <v>742</v>
      </c>
    </row>
    <row r="159" spans="1:22" s="18" customFormat="1" ht="15" customHeight="1" x14ac:dyDescent="0.2">
      <c r="A159" s="16" t="s">
        <v>297</v>
      </c>
      <c r="B159" s="14">
        <v>793</v>
      </c>
      <c r="C159" s="15" t="s">
        <v>51</v>
      </c>
      <c r="D159" s="15" t="s">
        <v>109</v>
      </c>
      <c r="E159" s="15" t="s">
        <v>806</v>
      </c>
      <c r="F159" s="15" t="s">
        <v>34</v>
      </c>
      <c r="G159" s="70">
        <f t="shared" si="63"/>
        <v>67561161</v>
      </c>
      <c r="H159" s="70">
        <f t="shared" si="63"/>
        <v>62467983</v>
      </c>
      <c r="I159" s="70">
        <f t="shared" si="63"/>
        <v>63510076</v>
      </c>
      <c r="J159" s="158"/>
    </row>
    <row r="160" spans="1:22" s="18" customFormat="1" ht="32.25" customHeight="1" x14ac:dyDescent="0.2">
      <c r="A160" s="16" t="s">
        <v>35</v>
      </c>
      <c r="B160" s="14">
        <v>793</v>
      </c>
      <c r="C160" s="15" t="s">
        <v>51</v>
      </c>
      <c r="D160" s="15" t="s">
        <v>109</v>
      </c>
      <c r="E160" s="15" t="s">
        <v>806</v>
      </c>
      <c r="F160" s="15" t="s">
        <v>36</v>
      </c>
      <c r="G160" s="70">
        <f>'прил 4'!G2106+'прил 4'!G3614</f>
        <v>67561161</v>
      </c>
      <c r="H160" s="70">
        <f>'прил 4'!H2106+'прил 4'!H3614</f>
        <v>62467983</v>
      </c>
      <c r="I160" s="70">
        <f>'прил 4'!I2106+'прил 4'!I3614</f>
        <v>63510076</v>
      </c>
      <c r="J160" s="158"/>
      <c r="K160" s="18" t="s">
        <v>411</v>
      </c>
      <c r="M160" s="18">
        <v>26808448</v>
      </c>
    </row>
    <row r="161" spans="1:22" s="18" customFormat="1" ht="47.25" customHeight="1" x14ac:dyDescent="0.2">
      <c r="A161" s="16" t="s">
        <v>1502</v>
      </c>
      <c r="B161" s="14">
        <v>793</v>
      </c>
      <c r="C161" s="15" t="s">
        <v>51</v>
      </c>
      <c r="D161" s="15" t="s">
        <v>109</v>
      </c>
      <c r="E161" s="15" t="s">
        <v>589</v>
      </c>
      <c r="F161" s="15"/>
      <c r="G161" s="70">
        <f t="shared" ref="G161:I162" si="64">G162</f>
        <v>3000000</v>
      </c>
      <c r="H161" s="70">
        <f t="shared" si="64"/>
        <v>0</v>
      </c>
      <c r="I161" s="70">
        <f t="shared" si="64"/>
        <v>0</v>
      </c>
      <c r="J161" s="158"/>
      <c r="K161" s="165"/>
      <c r="L161" s="165"/>
      <c r="M161" s="165"/>
      <c r="N161" s="165"/>
      <c r="O161" s="165"/>
      <c r="P161" s="165"/>
      <c r="Q161" s="165"/>
      <c r="R161" s="165"/>
    </row>
    <row r="162" spans="1:22" s="18" customFormat="1" ht="27.75" customHeight="1" x14ac:dyDescent="0.2">
      <c r="A162" s="16" t="s">
        <v>91</v>
      </c>
      <c r="B162" s="14">
        <v>793</v>
      </c>
      <c r="C162" s="15" t="s">
        <v>51</v>
      </c>
      <c r="D162" s="15" t="s">
        <v>109</v>
      </c>
      <c r="E162" s="15" t="s">
        <v>589</v>
      </c>
      <c r="F162" s="15" t="s">
        <v>316</v>
      </c>
      <c r="G162" s="70">
        <f>G163</f>
        <v>3000000</v>
      </c>
      <c r="H162" s="70">
        <f t="shared" si="64"/>
        <v>0</v>
      </c>
      <c r="I162" s="70">
        <f t="shared" si="64"/>
        <v>0</v>
      </c>
      <c r="J162" s="158"/>
      <c r="K162" s="165"/>
      <c r="L162" s="165"/>
      <c r="M162" s="165"/>
      <c r="N162" s="165"/>
      <c r="O162" s="165"/>
      <c r="P162" s="165"/>
      <c r="Q162" s="165"/>
      <c r="R162" s="165"/>
    </row>
    <row r="163" spans="1:22" s="18" customFormat="1" ht="15" customHeight="1" x14ac:dyDescent="0.2">
      <c r="A163" s="16" t="s">
        <v>317</v>
      </c>
      <c r="B163" s="14">
        <v>793</v>
      </c>
      <c r="C163" s="15" t="s">
        <v>51</v>
      </c>
      <c r="D163" s="15" t="s">
        <v>109</v>
      </c>
      <c r="E163" s="15" t="s">
        <v>589</v>
      </c>
      <c r="F163" s="15" t="s">
        <v>318</v>
      </c>
      <c r="G163" s="70">
        <f>'прил 4'!G2109</f>
        <v>3000000</v>
      </c>
      <c r="H163" s="70"/>
      <c r="I163" s="70"/>
      <c r="J163" s="158"/>
      <c r="K163" s="165"/>
      <c r="L163" s="165"/>
      <c r="M163" s="165"/>
      <c r="N163" s="165"/>
      <c r="O163" s="165"/>
      <c r="P163" s="165"/>
      <c r="Q163" s="165"/>
      <c r="R163" s="165"/>
    </row>
    <row r="164" spans="1:22" s="46" customFormat="1" ht="44.25" customHeight="1" x14ac:dyDescent="0.2">
      <c r="A164" s="16" t="s">
        <v>912</v>
      </c>
      <c r="B164" s="14">
        <v>793</v>
      </c>
      <c r="C164" s="15" t="s">
        <v>51</v>
      </c>
      <c r="D164" s="15" t="s">
        <v>41</v>
      </c>
      <c r="E164" s="15" t="s">
        <v>1123</v>
      </c>
      <c r="F164" s="15"/>
      <c r="G164" s="84">
        <f t="shared" ref="G164:I165" si="65">G165</f>
        <v>4300000</v>
      </c>
      <c r="H164" s="84">
        <f t="shared" si="65"/>
        <v>2200000</v>
      </c>
      <c r="I164" s="84">
        <f t="shared" si="65"/>
        <v>2200000</v>
      </c>
      <c r="J164" s="104">
        <v>10491350</v>
      </c>
      <c r="P164" s="104"/>
      <c r="Q164" s="104"/>
      <c r="R164" s="104"/>
      <c r="S164" s="104"/>
      <c r="T164" s="104"/>
    </row>
    <row r="165" spans="1:22" s="46" customFormat="1" ht="15.75" customHeight="1" x14ac:dyDescent="0.2">
      <c r="A165" s="16" t="s">
        <v>297</v>
      </c>
      <c r="B165" s="14">
        <v>793</v>
      </c>
      <c r="C165" s="15" t="s">
        <v>51</v>
      </c>
      <c r="D165" s="15" t="s">
        <v>41</v>
      </c>
      <c r="E165" s="15" t="s">
        <v>1123</v>
      </c>
      <c r="F165" s="15" t="s">
        <v>34</v>
      </c>
      <c r="G165" s="84">
        <f t="shared" si="65"/>
        <v>4300000</v>
      </c>
      <c r="H165" s="84">
        <f t="shared" si="65"/>
        <v>2200000</v>
      </c>
      <c r="I165" s="84">
        <f t="shared" si="65"/>
        <v>2200000</v>
      </c>
      <c r="J165" s="104">
        <v>15028150</v>
      </c>
      <c r="P165" s="104"/>
      <c r="Q165" s="104"/>
      <c r="R165" s="104"/>
      <c r="S165" s="104"/>
      <c r="T165" s="104"/>
    </row>
    <row r="166" spans="1:22" s="46" customFormat="1" ht="44.25" customHeight="1" x14ac:dyDescent="0.2">
      <c r="A166" s="16" t="s">
        <v>35</v>
      </c>
      <c r="B166" s="14">
        <v>793</v>
      </c>
      <c r="C166" s="15" t="s">
        <v>51</v>
      </c>
      <c r="D166" s="15" t="s">
        <v>41</v>
      </c>
      <c r="E166" s="15" t="s">
        <v>1123</v>
      </c>
      <c r="F166" s="15" t="s">
        <v>36</v>
      </c>
      <c r="G166" s="70">
        <f>'прил 4'!G2082</f>
        <v>4300000</v>
      </c>
      <c r="H166" s="70">
        <f>'прил 4'!H2082</f>
        <v>2200000</v>
      </c>
      <c r="I166" s="70">
        <f>'прил 4'!I2082</f>
        <v>2200000</v>
      </c>
      <c r="J166" s="104">
        <v>5548000</v>
      </c>
      <c r="P166" s="104"/>
      <c r="Q166" s="104"/>
      <c r="R166" s="104"/>
      <c r="S166" s="104"/>
      <c r="T166" s="104"/>
    </row>
    <row r="167" spans="1:22" s="18" customFormat="1" ht="73.5" hidden="1" customHeight="1" x14ac:dyDescent="0.2">
      <c r="A167" s="80" t="s">
        <v>1433</v>
      </c>
      <c r="B167" s="81">
        <v>793</v>
      </c>
      <c r="C167" s="82" t="s">
        <v>51</v>
      </c>
      <c r="D167" s="82" t="s">
        <v>109</v>
      </c>
      <c r="E167" s="15" t="s">
        <v>1372</v>
      </c>
      <c r="F167" s="82"/>
      <c r="G167" s="84">
        <f>G168</f>
        <v>0</v>
      </c>
      <c r="H167" s="84">
        <f t="shared" ref="H167:I167" si="66">H168</f>
        <v>0</v>
      </c>
      <c r="I167" s="84">
        <f t="shared" si="66"/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2" ht="30.75" hidden="1" customHeight="1" x14ac:dyDescent="0.2">
      <c r="A168" s="80" t="s">
        <v>33</v>
      </c>
      <c r="B168" s="81">
        <v>793</v>
      </c>
      <c r="C168" s="82" t="s">
        <v>51</v>
      </c>
      <c r="D168" s="82" t="s">
        <v>109</v>
      </c>
      <c r="E168" s="15" t="s">
        <v>1372</v>
      </c>
      <c r="F168" s="82" t="s">
        <v>34</v>
      </c>
      <c r="G168" s="84">
        <f t="shared" ref="G168:I168" si="67">G169</f>
        <v>0</v>
      </c>
      <c r="H168" s="84">
        <f t="shared" si="67"/>
        <v>0</v>
      </c>
      <c r="I168" s="84">
        <f t="shared" si="67"/>
        <v>0</v>
      </c>
      <c r="J168" s="159"/>
      <c r="K168" s="166"/>
      <c r="L168" s="166"/>
      <c r="M168" s="166"/>
      <c r="N168" s="166"/>
      <c r="O168" s="166"/>
      <c r="P168" s="166"/>
      <c r="Q168" s="166"/>
      <c r="R168" s="166"/>
      <c r="S168" s="1"/>
      <c r="T168" s="1"/>
    </row>
    <row r="169" spans="1:22" s="18" customFormat="1" ht="34.5" hidden="1" customHeight="1" x14ac:dyDescent="0.2">
      <c r="A169" s="80" t="s">
        <v>35</v>
      </c>
      <c r="B169" s="81">
        <v>793</v>
      </c>
      <c r="C169" s="82" t="s">
        <v>51</v>
      </c>
      <c r="D169" s="82" t="s">
        <v>109</v>
      </c>
      <c r="E169" s="15" t="s">
        <v>1372</v>
      </c>
      <c r="F169" s="82" t="s">
        <v>36</v>
      </c>
      <c r="G169" s="70">
        <f>'прил 4'!G2112</f>
        <v>0</v>
      </c>
      <c r="H169" s="84">
        <v>0</v>
      </c>
      <c r="I169" s="84"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s="18" customFormat="1" ht="66.75" customHeight="1" x14ac:dyDescent="0.2">
      <c r="A170" s="80" t="s">
        <v>1522</v>
      </c>
      <c r="B170" s="49">
        <v>793</v>
      </c>
      <c r="C170" s="15" t="s">
        <v>51</v>
      </c>
      <c r="D170" s="15" t="s">
        <v>109</v>
      </c>
      <c r="E170" s="15" t="s">
        <v>1373</v>
      </c>
      <c r="F170" s="15"/>
      <c r="G170" s="70">
        <f>G171</f>
        <v>6000000</v>
      </c>
      <c r="H170" s="70">
        <f t="shared" ref="H170" si="68">H171</f>
        <v>0</v>
      </c>
      <c r="I170" s="70">
        <v>0</v>
      </c>
      <c r="J170" s="158"/>
      <c r="K170" s="165"/>
      <c r="L170" s="165"/>
      <c r="M170" s="165"/>
      <c r="N170" s="165"/>
      <c r="O170" s="165"/>
      <c r="P170" s="165"/>
      <c r="Q170" s="165"/>
      <c r="R170" s="165"/>
    </row>
    <row r="171" spans="1:22" ht="30.75" customHeight="1" x14ac:dyDescent="0.2">
      <c r="A171" s="16" t="s">
        <v>33</v>
      </c>
      <c r="B171" s="49">
        <v>793</v>
      </c>
      <c r="C171" s="15" t="s">
        <v>51</v>
      </c>
      <c r="D171" s="15" t="s">
        <v>109</v>
      </c>
      <c r="E171" s="15" t="s">
        <v>1373</v>
      </c>
      <c r="F171" s="15" t="s">
        <v>34</v>
      </c>
      <c r="G171" s="70">
        <f t="shared" ref="G171:I171" si="69">G172</f>
        <v>6000000</v>
      </c>
      <c r="H171" s="70">
        <f t="shared" si="69"/>
        <v>0</v>
      </c>
      <c r="I171" s="70">
        <f t="shared" si="69"/>
        <v>0</v>
      </c>
      <c r="J171" s="158"/>
      <c r="K171" s="69"/>
      <c r="L171" s="69"/>
      <c r="M171" s="69"/>
      <c r="N171" s="69"/>
      <c r="O171" s="69"/>
      <c r="P171" s="69"/>
      <c r="Q171" s="69"/>
      <c r="R171" s="69"/>
      <c r="S171" s="1"/>
      <c r="T171" s="1"/>
    </row>
    <row r="172" spans="1:22" s="18" customFormat="1" ht="34.5" customHeight="1" x14ac:dyDescent="0.2">
      <c r="A172" s="16" t="s">
        <v>35</v>
      </c>
      <c r="B172" s="49">
        <v>793</v>
      </c>
      <c r="C172" s="15" t="s">
        <v>51</v>
      </c>
      <c r="D172" s="15" t="s">
        <v>109</v>
      </c>
      <c r="E172" s="15" t="s">
        <v>1373</v>
      </c>
      <c r="F172" s="15" t="s">
        <v>36</v>
      </c>
      <c r="G172" s="70">
        <f>'прил 4'!G2120</f>
        <v>6000000</v>
      </c>
      <c r="H172" s="70">
        <v>0</v>
      </c>
      <c r="I172" s="70">
        <v>0</v>
      </c>
      <c r="J172" s="158"/>
      <c r="K172" s="165"/>
      <c r="L172" s="165"/>
      <c r="M172" s="165"/>
      <c r="N172" s="165"/>
      <c r="O172" s="165"/>
      <c r="P172" s="165"/>
      <c r="Q172" s="165"/>
      <c r="R172" s="165"/>
    </row>
    <row r="173" spans="1:22" s="18" customFormat="1" ht="80.25" hidden="1" customHeight="1" x14ac:dyDescent="0.2">
      <c r="A173" s="80" t="s">
        <v>1417</v>
      </c>
      <c r="B173" s="81">
        <v>793</v>
      </c>
      <c r="C173" s="82" t="s">
        <v>51</v>
      </c>
      <c r="D173" s="82" t="s">
        <v>109</v>
      </c>
      <c r="E173" s="15" t="s">
        <v>1370</v>
      </c>
      <c r="F173" s="82"/>
      <c r="G173" s="70">
        <f>G174</f>
        <v>0</v>
      </c>
      <c r="H173" s="84">
        <f t="shared" ref="H173:I173" si="70">H174</f>
        <v>0</v>
      </c>
      <c r="I173" s="84">
        <f t="shared" si="70"/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2" ht="30.75" hidden="1" customHeight="1" x14ac:dyDescent="0.2">
      <c r="A174" s="80" t="s">
        <v>33</v>
      </c>
      <c r="B174" s="81">
        <v>793</v>
      </c>
      <c r="C174" s="82" t="s">
        <v>51</v>
      </c>
      <c r="D174" s="82" t="s">
        <v>109</v>
      </c>
      <c r="E174" s="15" t="s">
        <v>1370</v>
      </c>
      <c r="F174" s="82" t="s">
        <v>34</v>
      </c>
      <c r="G174" s="70">
        <f t="shared" ref="G174:I174" si="71">G175</f>
        <v>0</v>
      </c>
      <c r="H174" s="84">
        <f t="shared" si="71"/>
        <v>0</v>
      </c>
      <c r="I174" s="84">
        <f t="shared" si="71"/>
        <v>0</v>
      </c>
      <c r="J174" s="159"/>
      <c r="K174" s="166"/>
      <c r="L174" s="166"/>
      <c r="M174" s="166"/>
      <c r="N174" s="166"/>
      <c r="O174" s="166"/>
      <c r="P174" s="166"/>
      <c r="Q174" s="166"/>
      <c r="R174" s="166"/>
      <c r="S174" s="1"/>
      <c r="T174" s="1"/>
    </row>
    <row r="175" spans="1:22" s="18" customFormat="1" ht="34.5" hidden="1" customHeight="1" x14ac:dyDescent="0.2">
      <c r="A175" s="80" t="s">
        <v>35</v>
      </c>
      <c r="B175" s="81">
        <v>793</v>
      </c>
      <c r="C175" s="82" t="s">
        <v>51</v>
      </c>
      <c r="D175" s="82" t="s">
        <v>109</v>
      </c>
      <c r="E175" s="15" t="s">
        <v>1370</v>
      </c>
      <c r="F175" s="82" t="s">
        <v>36</v>
      </c>
      <c r="G175" s="70">
        <f>'прил 4'!G2123</f>
        <v>0</v>
      </c>
      <c r="H175" s="84">
        <v>0</v>
      </c>
      <c r="I175" s="84"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</row>
    <row r="176" spans="1:22" s="211" customFormat="1" ht="72.599999999999994" customHeight="1" x14ac:dyDescent="0.2">
      <c r="A176" s="102" t="s">
        <v>1400</v>
      </c>
      <c r="B176" s="36" t="s">
        <v>89</v>
      </c>
      <c r="C176" s="36" t="s">
        <v>23</v>
      </c>
      <c r="D176" s="36" t="s">
        <v>25</v>
      </c>
      <c r="E176" s="36" t="s">
        <v>196</v>
      </c>
      <c r="F176" s="36"/>
      <c r="G176" s="71">
        <f>G177+G191+G194+G197+G201+G207+G210+G213+G216+G219+G225+G232+G235+G238+G204+G222</f>
        <v>66985024.660000004</v>
      </c>
      <c r="H176" s="71">
        <f t="shared" ref="H176:I176" si="72">H177+H191+H194+H197+H201+H207+H210+H213+H216+H219+H225+H232</f>
        <v>2050000</v>
      </c>
      <c r="I176" s="71">
        <f t="shared" si="72"/>
        <v>2050000</v>
      </c>
      <c r="P176" s="210"/>
      <c r="Q176" s="210"/>
      <c r="R176" s="210"/>
      <c r="S176" s="210"/>
      <c r="T176" s="210" t="e">
        <f>'прил 4'!G2262+'прил 4'!#REF!</f>
        <v>#REF!</v>
      </c>
      <c r="U176" s="210" t="e">
        <f>T176-G176</f>
        <v>#REF!</v>
      </c>
      <c r="V176" s="210"/>
    </row>
    <row r="177" spans="1:22" s="18" customFormat="1" ht="56.25" customHeight="1" x14ac:dyDescent="0.2">
      <c r="A177" s="80" t="s">
        <v>1350</v>
      </c>
      <c r="B177" s="49">
        <v>793</v>
      </c>
      <c r="C177" s="10" t="s">
        <v>155</v>
      </c>
      <c r="D177" s="10" t="s">
        <v>16</v>
      </c>
      <c r="E177" s="15" t="s">
        <v>1349</v>
      </c>
      <c r="F177" s="82"/>
      <c r="G177" s="84">
        <f>G188+G178+G183</f>
        <v>48200010</v>
      </c>
      <c r="H177" s="84">
        <f t="shared" ref="H177:I177" si="73">H188+H178+H183</f>
        <v>0</v>
      </c>
      <c r="I177" s="84">
        <f t="shared" si="73"/>
        <v>0</v>
      </c>
      <c r="J177" s="159"/>
      <c r="K177" s="180"/>
      <c r="L177" s="180"/>
      <c r="M177" s="180"/>
      <c r="N177" s="180"/>
      <c r="O177" s="180"/>
      <c r="P177" s="180"/>
      <c r="Q177" s="180"/>
      <c r="R177" s="180"/>
      <c r="V177" s="17"/>
    </row>
    <row r="178" spans="1:22" ht="57" customHeight="1" x14ac:dyDescent="0.2">
      <c r="A178" s="80" t="s">
        <v>1515</v>
      </c>
      <c r="B178" s="14">
        <v>793</v>
      </c>
      <c r="C178" s="82" t="s">
        <v>65</v>
      </c>
      <c r="D178" s="82" t="s">
        <v>66</v>
      </c>
      <c r="E178" s="82" t="s">
        <v>457</v>
      </c>
      <c r="F178" s="15"/>
      <c r="G178" s="70">
        <f>G179+G181</f>
        <v>47236009.799999997</v>
      </c>
      <c r="H178" s="70">
        <f t="shared" ref="H178:I179" si="74">H179</f>
        <v>0</v>
      </c>
      <c r="I178" s="70">
        <f t="shared" si="74"/>
        <v>0</v>
      </c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2" ht="21" customHeight="1" x14ac:dyDescent="0.2">
      <c r="A179" s="16" t="s">
        <v>133</v>
      </c>
      <c r="B179" s="14">
        <v>793</v>
      </c>
      <c r="C179" s="15" t="s">
        <v>65</v>
      </c>
      <c r="D179" s="15" t="s">
        <v>66</v>
      </c>
      <c r="E179" s="15" t="s">
        <v>457</v>
      </c>
      <c r="F179" s="15" t="s">
        <v>134</v>
      </c>
      <c r="G179" s="70">
        <f>G180</f>
        <v>37802529.799999997</v>
      </c>
      <c r="H179" s="70">
        <f t="shared" si="74"/>
        <v>0</v>
      </c>
      <c r="I179" s="70">
        <f t="shared" si="74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2" ht="30.75" customHeight="1" x14ac:dyDescent="0.2">
      <c r="A180" s="16" t="s">
        <v>135</v>
      </c>
      <c r="B180" s="14">
        <v>793</v>
      </c>
      <c r="C180" s="15" t="s">
        <v>65</v>
      </c>
      <c r="D180" s="15" t="s">
        <v>66</v>
      </c>
      <c r="E180" s="15" t="s">
        <v>457</v>
      </c>
      <c r="F180" s="15" t="s">
        <v>136</v>
      </c>
      <c r="G180" s="70">
        <f>'прил 4'!G3025</f>
        <v>37802529.799999997</v>
      </c>
      <c r="H180" s="70"/>
      <c r="I180" s="70"/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2" s="18" customFormat="1" ht="20.25" customHeight="1" x14ac:dyDescent="0.2">
      <c r="A181" s="16" t="s">
        <v>60</v>
      </c>
      <c r="B181" s="49">
        <v>795</v>
      </c>
      <c r="C181" s="10" t="s">
        <v>155</v>
      </c>
      <c r="D181" s="10" t="s">
        <v>16</v>
      </c>
      <c r="E181" s="15" t="s">
        <v>457</v>
      </c>
      <c r="F181" s="15" t="s">
        <v>61</v>
      </c>
      <c r="G181" s="70">
        <f>G182</f>
        <v>9433480</v>
      </c>
      <c r="H181" s="70">
        <f t="shared" ref="H181:I181" si="75">H182</f>
        <v>0</v>
      </c>
      <c r="I181" s="70">
        <f t="shared" si="75"/>
        <v>0</v>
      </c>
      <c r="P181" s="17"/>
      <c r="Q181" s="17"/>
      <c r="R181" s="17"/>
      <c r="S181" s="17"/>
      <c r="T181" s="17"/>
    </row>
    <row r="182" spans="1:22" s="18" customFormat="1" ht="25.9" customHeight="1" x14ac:dyDescent="0.2">
      <c r="A182" s="50" t="s">
        <v>129</v>
      </c>
      <c r="B182" s="49">
        <v>795</v>
      </c>
      <c r="C182" s="10" t="s">
        <v>155</v>
      </c>
      <c r="D182" s="10" t="s">
        <v>16</v>
      </c>
      <c r="E182" s="15" t="s">
        <v>457</v>
      </c>
      <c r="F182" s="15" t="s">
        <v>63</v>
      </c>
      <c r="G182" s="70">
        <f>'прил 4'!G2284</f>
        <v>9433480</v>
      </c>
      <c r="H182" s="70">
        <f>'прил 4'!H2284</f>
        <v>0</v>
      </c>
      <c r="I182" s="70">
        <f>'прил 4'!I2284</f>
        <v>0</v>
      </c>
      <c r="P182" s="17"/>
      <c r="Q182" s="17"/>
      <c r="R182" s="17"/>
      <c r="S182" s="17"/>
      <c r="T182" s="17"/>
    </row>
    <row r="183" spans="1:22" ht="47.25" customHeight="1" x14ac:dyDescent="0.2">
      <c r="A183" s="80" t="s">
        <v>1316</v>
      </c>
      <c r="B183" s="14">
        <v>793</v>
      </c>
      <c r="C183" s="82" t="s">
        <v>65</v>
      </c>
      <c r="D183" s="82" t="s">
        <v>66</v>
      </c>
      <c r="E183" s="82" t="s">
        <v>458</v>
      </c>
      <c r="F183" s="15"/>
      <c r="G183" s="70">
        <f>G184+G186</f>
        <v>954374.2</v>
      </c>
      <c r="H183" s="70">
        <f t="shared" ref="H183:I184" si="76">H184</f>
        <v>0</v>
      </c>
      <c r="I183" s="70">
        <f t="shared" si="76"/>
        <v>0</v>
      </c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2" ht="21" customHeight="1" x14ac:dyDescent="0.2">
      <c r="A184" s="16" t="s">
        <v>133</v>
      </c>
      <c r="B184" s="14">
        <v>793</v>
      </c>
      <c r="C184" s="15" t="s">
        <v>65</v>
      </c>
      <c r="D184" s="15" t="s">
        <v>66</v>
      </c>
      <c r="E184" s="15" t="s">
        <v>458</v>
      </c>
      <c r="F184" s="15" t="s">
        <v>134</v>
      </c>
      <c r="G184" s="70">
        <f>G185</f>
        <v>771480.2</v>
      </c>
      <c r="H184" s="70">
        <f t="shared" si="76"/>
        <v>0</v>
      </c>
      <c r="I184" s="70">
        <f t="shared" si="76"/>
        <v>0</v>
      </c>
      <c r="J184" s="158"/>
      <c r="K184" s="69"/>
      <c r="L184" s="69"/>
      <c r="M184" s="69"/>
      <c r="N184" s="69"/>
      <c r="O184" s="69"/>
      <c r="P184" s="69"/>
      <c r="Q184" s="69"/>
      <c r="R184" s="69"/>
      <c r="S184" s="1"/>
      <c r="T184" s="1"/>
    </row>
    <row r="185" spans="1:22" ht="30.75" customHeight="1" x14ac:dyDescent="0.2">
      <c r="A185" s="16" t="s">
        <v>135</v>
      </c>
      <c r="B185" s="14">
        <v>793</v>
      </c>
      <c r="C185" s="15" t="s">
        <v>65</v>
      </c>
      <c r="D185" s="15" t="s">
        <v>66</v>
      </c>
      <c r="E185" s="15" t="s">
        <v>458</v>
      </c>
      <c r="F185" s="15" t="s">
        <v>136</v>
      </c>
      <c r="G185" s="70">
        <f>'прил 4'!G3028</f>
        <v>771480.2</v>
      </c>
      <c r="H185" s="70"/>
      <c r="I185" s="70"/>
      <c r="J185" s="158"/>
      <c r="K185" s="69"/>
      <c r="L185" s="69"/>
      <c r="M185" s="69"/>
      <c r="N185" s="69"/>
      <c r="O185" s="69"/>
      <c r="P185" s="69"/>
      <c r="Q185" s="69"/>
      <c r="R185" s="69"/>
      <c r="S185" s="1"/>
      <c r="T185" s="1"/>
    </row>
    <row r="186" spans="1:22" s="18" customFormat="1" ht="21.75" customHeight="1" x14ac:dyDescent="0.2">
      <c r="A186" s="16" t="s">
        <v>60</v>
      </c>
      <c r="B186" s="49">
        <v>795</v>
      </c>
      <c r="C186" s="10" t="s">
        <v>155</v>
      </c>
      <c r="D186" s="10" t="s">
        <v>16</v>
      </c>
      <c r="E186" s="15" t="s">
        <v>458</v>
      </c>
      <c r="F186" s="15" t="s">
        <v>61</v>
      </c>
      <c r="G186" s="70">
        <f>G187</f>
        <v>182894</v>
      </c>
      <c r="H186" s="70">
        <f t="shared" ref="H186:I186" si="77">H187</f>
        <v>0</v>
      </c>
      <c r="I186" s="70">
        <f t="shared" si="77"/>
        <v>0</v>
      </c>
      <c r="P186" s="17"/>
      <c r="Q186" s="17"/>
      <c r="R186" s="17"/>
      <c r="S186" s="17"/>
      <c r="T186" s="17"/>
    </row>
    <row r="187" spans="1:22" s="18" customFormat="1" ht="23.25" customHeight="1" x14ac:dyDescent="0.2">
      <c r="A187" s="50" t="s">
        <v>129</v>
      </c>
      <c r="B187" s="49">
        <v>795</v>
      </c>
      <c r="C187" s="10" t="s">
        <v>155</v>
      </c>
      <c r="D187" s="10" t="s">
        <v>16</v>
      </c>
      <c r="E187" s="15" t="s">
        <v>458</v>
      </c>
      <c r="F187" s="15" t="s">
        <v>63</v>
      </c>
      <c r="G187" s="70">
        <f>'прил 4'!G2289</f>
        <v>182894</v>
      </c>
      <c r="H187" s="70">
        <f>'прил 4'!H2289</f>
        <v>0</v>
      </c>
      <c r="I187" s="70">
        <f>'прил 4'!I2289</f>
        <v>0</v>
      </c>
      <c r="P187" s="17"/>
      <c r="Q187" s="17"/>
      <c r="R187" s="17"/>
      <c r="S187" s="17"/>
      <c r="T187" s="17"/>
    </row>
    <row r="188" spans="1:22" s="18" customFormat="1" ht="84.75" customHeight="1" x14ac:dyDescent="0.2">
      <c r="A188" s="80" t="s">
        <v>879</v>
      </c>
      <c r="B188" s="49">
        <v>793</v>
      </c>
      <c r="C188" s="10" t="s">
        <v>155</v>
      </c>
      <c r="D188" s="10" t="s">
        <v>16</v>
      </c>
      <c r="E188" s="15" t="s">
        <v>878</v>
      </c>
      <c r="F188" s="15"/>
      <c r="G188" s="70">
        <f>G189</f>
        <v>9626</v>
      </c>
      <c r="H188" s="70">
        <f t="shared" ref="H188:I189" si="78">H189</f>
        <v>0</v>
      </c>
      <c r="I188" s="70">
        <f t="shared" si="78"/>
        <v>0</v>
      </c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2" s="18" customFormat="1" ht="22.5" customHeight="1" x14ac:dyDescent="0.2">
      <c r="A189" s="80" t="s">
        <v>60</v>
      </c>
      <c r="B189" s="49">
        <v>793</v>
      </c>
      <c r="C189" s="10" t="s">
        <v>155</v>
      </c>
      <c r="D189" s="10" t="s">
        <v>16</v>
      </c>
      <c r="E189" s="15" t="s">
        <v>878</v>
      </c>
      <c r="F189" s="15" t="s">
        <v>61</v>
      </c>
      <c r="G189" s="70">
        <f>G190</f>
        <v>9626</v>
      </c>
      <c r="H189" s="70">
        <f t="shared" si="78"/>
        <v>0</v>
      </c>
      <c r="I189" s="70">
        <f t="shared" si="78"/>
        <v>0</v>
      </c>
      <c r="J189" s="159"/>
      <c r="K189" s="180"/>
      <c r="L189" s="180"/>
      <c r="M189" s="180"/>
      <c r="N189" s="180"/>
      <c r="O189" s="180"/>
      <c r="P189" s="180"/>
      <c r="Q189" s="180"/>
      <c r="R189" s="180"/>
    </row>
    <row r="190" spans="1:22" s="18" customFormat="1" ht="19.5" customHeight="1" x14ac:dyDescent="0.2">
      <c r="A190" s="119" t="s">
        <v>129</v>
      </c>
      <c r="B190" s="49">
        <v>793</v>
      </c>
      <c r="C190" s="10" t="s">
        <v>155</v>
      </c>
      <c r="D190" s="10" t="s">
        <v>16</v>
      </c>
      <c r="E190" s="15" t="s">
        <v>878</v>
      </c>
      <c r="F190" s="15" t="s">
        <v>63</v>
      </c>
      <c r="G190" s="70">
        <f>'прил 4'!G2292</f>
        <v>9626</v>
      </c>
      <c r="H190" s="70">
        <f>'прил 4'!H2292</f>
        <v>0</v>
      </c>
      <c r="I190" s="70">
        <f>'прил 4'!I2292</f>
        <v>0</v>
      </c>
      <c r="J190" s="159"/>
      <c r="K190" s="180"/>
      <c r="L190" s="180"/>
      <c r="M190" s="180"/>
      <c r="N190" s="180"/>
      <c r="O190" s="180"/>
      <c r="P190" s="180"/>
      <c r="Q190" s="180"/>
      <c r="R190" s="180"/>
    </row>
    <row r="191" spans="1:22" ht="116.25" customHeight="1" x14ac:dyDescent="0.2">
      <c r="A191" s="80" t="s">
        <v>1282</v>
      </c>
      <c r="B191" s="14">
        <v>793</v>
      </c>
      <c r="C191" s="82" t="s">
        <v>23</v>
      </c>
      <c r="D191" s="82" t="s">
        <v>25</v>
      </c>
      <c r="E191" s="82" t="s">
        <v>1283</v>
      </c>
      <c r="F191" s="15"/>
      <c r="G191" s="70">
        <f>G192</f>
        <v>1168166.57</v>
      </c>
      <c r="H191" s="70">
        <f t="shared" ref="H191:I192" si="79">H192</f>
        <v>0</v>
      </c>
      <c r="I191" s="70">
        <f t="shared" si="79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2" ht="30" customHeight="1" x14ac:dyDescent="0.2">
      <c r="A192" s="80" t="s">
        <v>91</v>
      </c>
      <c r="B192" s="14">
        <v>793</v>
      </c>
      <c r="C192" s="82" t="s">
        <v>23</v>
      </c>
      <c r="D192" s="82" t="s">
        <v>25</v>
      </c>
      <c r="E192" s="82" t="s">
        <v>1283</v>
      </c>
      <c r="F192" s="15" t="s">
        <v>316</v>
      </c>
      <c r="G192" s="70">
        <f>G193</f>
        <v>1168166.57</v>
      </c>
      <c r="H192" s="70">
        <f t="shared" si="79"/>
        <v>0</v>
      </c>
      <c r="I192" s="70">
        <f t="shared" si="79"/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0" ht="30.75" customHeight="1" x14ac:dyDescent="0.2">
      <c r="A193" s="80" t="s">
        <v>317</v>
      </c>
      <c r="B193" s="14">
        <v>793</v>
      </c>
      <c r="C193" s="82" t="s">
        <v>23</v>
      </c>
      <c r="D193" s="82" t="s">
        <v>25</v>
      </c>
      <c r="E193" s="82" t="s">
        <v>1283</v>
      </c>
      <c r="F193" s="15" t="s">
        <v>318</v>
      </c>
      <c r="G193" s="70">
        <f>'прил 4'!G2958</f>
        <v>1168166.57</v>
      </c>
      <c r="H193" s="70">
        <v>0</v>
      </c>
      <c r="I193" s="70"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0" ht="135" customHeight="1" x14ac:dyDescent="0.2">
      <c r="A194" s="80" t="s">
        <v>1284</v>
      </c>
      <c r="B194" s="14">
        <v>793</v>
      </c>
      <c r="C194" s="82" t="s">
        <v>23</v>
      </c>
      <c r="D194" s="82" t="s">
        <v>23</v>
      </c>
      <c r="E194" s="82" t="s">
        <v>1285</v>
      </c>
      <c r="F194" s="15"/>
      <c r="G194" s="70">
        <f>G195</f>
        <v>510000</v>
      </c>
      <c r="H194" s="70">
        <f t="shared" ref="H194:I195" si="80">H195</f>
        <v>0</v>
      </c>
      <c r="I194" s="70">
        <f t="shared" si="80"/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0" ht="30" customHeight="1" x14ac:dyDescent="0.2">
      <c r="A195" s="80" t="s">
        <v>91</v>
      </c>
      <c r="B195" s="14">
        <v>793</v>
      </c>
      <c r="C195" s="82" t="s">
        <v>23</v>
      </c>
      <c r="D195" s="82" t="s">
        <v>23</v>
      </c>
      <c r="E195" s="82" t="s">
        <v>1285</v>
      </c>
      <c r="F195" s="15" t="s">
        <v>316</v>
      </c>
      <c r="G195" s="70">
        <f>G196</f>
        <v>510000</v>
      </c>
      <c r="H195" s="70">
        <f t="shared" si="80"/>
        <v>0</v>
      </c>
      <c r="I195" s="70">
        <f t="shared" si="80"/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0" ht="30.75" customHeight="1" x14ac:dyDescent="0.2">
      <c r="A196" s="80" t="s">
        <v>317</v>
      </c>
      <c r="B196" s="14">
        <v>793</v>
      </c>
      <c r="C196" s="82" t="s">
        <v>23</v>
      </c>
      <c r="D196" s="82" t="s">
        <v>23</v>
      </c>
      <c r="E196" s="82" t="s">
        <v>1285</v>
      </c>
      <c r="F196" s="15" t="s">
        <v>318</v>
      </c>
      <c r="G196" s="70">
        <f>'прил 4'!G2966</f>
        <v>510000</v>
      </c>
      <c r="H196" s="70">
        <v>0</v>
      </c>
      <c r="I196" s="70">
        <v>0</v>
      </c>
      <c r="J196" s="158"/>
      <c r="K196" s="69"/>
      <c r="L196" s="69"/>
      <c r="M196" s="69"/>
      <c r="N196" s="69"/>
      <c r="O196" s="69"/>
      <c r="P196" s="69"/>
      <c r="Q196" s="69"/>
      <c r="R196" s="69"/>
      <c r="S196" s="1"/>
      <c r="T196" s="1"/>
    </row>
    <row r="197" spans="1:20" s="46" customFormat="1" ht="48.75" customHeight="1" x14ac:dyDescent="0.2">
      <c r="A197" s="16" t="s">
        <v>1071</v>
      </c>
      <c r="B197" s="49">
        <v>793</v>
      </c>
      <c r="C197" s="10" t="s">
        <v>155</v>
      </c>
      <c r="D197" s="10" t="s">
        <v>16</v>
      </c>
      <c r="E197" s="15" t="s">
        <v>339</v>
      </c>
      <c r="F197" s="15"/>
      <c r="G197" s="70">
        <f>G198+G244</f>
        <v>1859836</v>
      </c>
      <c r="H197" s="70">
        <f t="shared" ref="G197:I198" si="81">H198</f>
        <v>1050000</v>
      </c>
      <c r="I197" s="70">
        <f t="shared" si="81"/>
        <v>1050000</v>
      </c>
      <c r="P197" s="104"/>
      <c r="Q197" s="104"/>
      <c r="R197" s="104"/>
      <c r="S197" s="104"/>
      <c r="T197" s="104"/>
    </row>
    <row r="198" spans="1:20" s="46" customFormat="1" ht="31.5" customHeight="1" x14ac:dyDescent="0.2">
      <c r="A198" s="16" t="s">
        <v>297</v>
      </c>
      <c r="B198" s="49">
        <v>793</v>
      </c>
      <c r="C198" s="10" t="s">
        <v>155</v>
      </c>
      <c r="D198" s="10" t="s">
        <v>16</v>
      </c>
      <c r="E198" s="15" t="s">
        <v>339</v>
      </c>
      <c r="F198" s="15" t="s">
        <v>34</v>
      </c>
      <c r="G198" s="70">
        <f t="shared" si="81"/>
        <v>1859836</v>
      </c>
      <c r="H198" s="70">
        <f t="shared" si="81"/>
        <v>1050000</v>
      </c>
      <c r="I198" s="70">
        <f t="shared" si="81"/>
        <v>1050000</v>
      </c>
      <c r="P198" s="104"/>
      <c r="Q198" s="104"/>
      <c r="R198" s="104"/>
      <c r="S198" s="104"/>
      <c r="T198" s="104"/>
    </row>
    <row r="199" spans="1:20" s="46" customFormat="1" ht="28.5" customHeight="1" x14ac:dyDescent="0.2">
      <c r="A199" s="16" t="s">
        <v>35</v>
      </c>
      <c r="B199" s="49">
        <v>793</v>
      </c>
      <c r="C199" s="10" t="s">
        <v>155</v>
      </c>
      <c r="D199" s="10" t="s">
        <v>16</v>
      </c>
      <c r="E199" s="15" t="s">
        <v>339</v>
      </c>
      <c r="F199" s="15" t="s">
        <v>36</v>
      </c>
      <c r="G199" s="70">
        <f>'прил 4'!G3548+'прил 4'!G2271</f>
        <v>1859836</v>
      </c>
      <c r="H199" s="70">
        <f>'прил 4'!H3548+'прил 4'!H2271</f>
        <v>1050000</v>
      </c>
      <c r="I199" s="70">
        <f>'прил 4'!I3548+'прил 4'!I2271</f>
        <v>1050000</v>
      </c>
      <c r="P199" s="104"/>
      <c r="Q199" s="104"/>
      <c r="R199" s="104"/>
      <c r="S199" s="104"/>
      <c r="T199" s="104"/>
    </row>
    <row r="200" spans="1:20" s="18" customFormat="1" hidden="1" x14ac:dyDescent="0.2">
      <c r="A200" s="16"/>
      <c r="B200" s="49"/>
      <c r="C200" s="82"/>
      <c r="D200" s="82"/>
      <c r="E200" s="82"/>
      <c r="F200" s="15"/>
      <c r="G200" s="70"/>
      <c r="H200" s="70"/>
      <c r="I200" s="70"/>
      <c r="J200" s="158"/>
      <c r="K200" s="165"/>
      <c r="L200" s="165"/>
      <c r="M200" s="165"/>
      <c r="N200" s="165"/>
      <c r="O200" s="165"/>
      <c r="P200" s="165"/>
      <c r="Q200" s="165"/>
      <c r="R200" s="165"/>
    </row>
    <row r="201" spans="1:20" s="46" customFormat="1" ht="35.25" customHeight="1" x14ac:dyDescent="0.2">
      <c r="A201" s="16" t="s">
        <v>1271</v>
      </c>
      <c r="B201" s="49">
        <v>793</v>
      </c>
      <c r="C201" s="10" t="s">
        <v>155</v>
      </c>
      <c r="D201" s="10" t="s">
        <v>16</v>
      </c>
      <c r="E201" s="15" t="s">
        <v>1270</v>
      </c>
      <c r="F201" s="15"/>
      <c r="G201" s="70">
        <f>G202</f>
        <v>458500</v>
      </c>
      <c r="H201" s="70">
        <f t="shared" ref="G201:I202" si="82">H202</f>
        <v>0</v>
      </c>
      <c r="I201" s="70">
        <f t="shared" si="82"/>
        <v>0</v>
      </c>
      <c r="J201" s="158"/>
      <c r="K201" s="58"/>
      <c r="L201" s="58"/>
      <c r="M201" s="58"/>
      <c r="N201" s="58"/>
      <c r="O201" s="58"/>
      <c r="P201" s="58"/>
      <c r="Q201" s="58"/>
      <c r="R201" s="58"/>
    </row>
    <row r="202" spans="1:20" s="46" customFormat="1" ht="21" customHeight="1" x14ac:dyDescent="0.2">
      <c r="A202" s="16" t="s">
        <v>297</v>
      </c>
      <c r="B202" s="49">
        <v>793</v>
      </c>
      <c r="C202" s="10" t="s">
        <v>155</v>
      </c>
      <c r="D202" s="10" t="s">
        <v>16</v>
      </c>
      <c r="E202" s="15" t="s">
        <v>1270</v>
      </c>
      <c r="F202" s="15" t="s">
        <v>34</v>
      </c>
      <c r="G202" s="70">
        <f t="shared" si="82"/>
        <v>458500</v>
      </c>
      <c r="H202" s="70">
        <f t="shared" si="82"/>
        <v>0</v>
      </c>
      <c r="I202" s="70">
        <f t="shared" si="82"/>
        <v>0</v>
      </c>
      <c r="J202" s="158"/>
      <c r="K202" s="58"/>
      <c r="L202" s="58"/>
      <c r="M202" s="58"/>
      <c r="N202" s="58"/>
      <c r="O202" s="58"/>
      <c r="P202" s="58"/>
      <c r="Q202" s="58"/>
      <c r="R202" s="58"/>
    </row>
    <row r="203" spans="1:20" s="46" customFormat="1" ht="28.5" customHeight="1" x14ac:dyDescent="0.2">
      <c r="A203" s="16" t="s">
        <v>35</v>
      </c>
      <c r="B203" s="49">
        <v>793</v>
      </c>
      <c r="C203" s="10" t="s">
        <v>155</v>
      </c>
      <c r="D203" s="10" t="s">
        <v>16</v>
      </c>
      <c r="E203" s="15" t="s">
        <v>1270</v>
      </c>
      <c r="F203" s="15" t="s">
        <v>36</v>
      </c>
      <c r="G203" s="70">
        <f>'прил 4'!G2278</f>
        <v>458500</v>
      </c>
      <c r="H203" s="70"/>
      <c r="I203" s="70"/>
      <c r="J203" s="158"/>
      <c r="K203" s="58"/>
      <c r="L203" s="58"/>
      <c r="M203" s="58"/>
      <c r="N203" s="58"/>
      <c r="O203" s="58"/>
      <c r="P203" s="58"/>
      <c r="Q203" s="58"/>
      <c r="R203" s="58"/>
    </row>
    <row r="204" spans="1:20" ht="57.75" customHeight="1" x14ac:dyDescent="0.2">
      <c r="A204" s="80" t="s">
        <v>1573</v>
      </c>
      <c r="B204" s="14">
        <v>793</v>
      </c>
      <c r="C204" s="82" t="s">
        <v>23</v>
      </c>
      <c r="D204" s="82" t="s">
        <v>25</v>
      </c>
      <c r="E204" s="82" t="s">
        <v>1574</v>
      </c>
      <c r="F204" s="15"/>
      <c r="G204" s="70">
        <f>G205</f>
        <v>13332</v>
      </c>
      <c r="H204" s="70">
        <f t="shared" ref="H204:I205" si="83">H205</f>
        <v>0</v>
      </c>
      <c r="I204" s="70">
        <f t="shared" si="83"/>
        <v>0</v>
      </c>
      <c r="J204" s="158"/>
      <c r="K204" s="69"/>
      <c r="L204" s="69"/>
      <c r="M204" s="69"/>
      <c r="N204" s="69"/>
      <c r="O204" s="69"/>
      <c r="P204" s="69"/>
      <c r="Q204" s="69"/>
      <c r="R204" s="69"/>
      <c r="S204" s="1"/>
      <c r="T204" s="1"/>
    </row>
    <row r="205" spans="1:20" ht="30" customHeight="1" x14ac:dyDescent="0.2">
      <c r="A205" s="16" t="s">
        <v>33</v>
      </c>
      <c r="B205" s="14">
        <v>793</v>
      </c>
      <c r="C205" s="82" t="s">
        <v>23</v>
      </c>
      <c r="D205" s="82" t="s">
        <v>25</v>
      </c>
      <c r="E205" s="82" t="s">
        <v>1574</v>
      </c>
      <c r="F205" s="15" t="s">
        <v>34</v>
      </c>
      <c r="G205" s="70">
        <f>G206</f>
        <v>13332</v>
      </c>
      <c r="H205" s="70">
        <f t="shared" si="83"/>
        <v>0</v>
      </c>
      <c r="I205" s="70">
        <f t="shared" si="83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0" ht="30.75" customHeight="1" x14ac:dyDescent="0.2">
      <c r="A206" s="80" t="s">
        <v>35</v>
      </c>
      <c r="B206" s="14">
        <v>793</v>
      </c>
      <c r="C206" s="82" t="s">
        <v>23</v>
      </c>
      <c r="D206" s="82" t="s">
        <v>25</v>
      </c>
      <c r="E206" s="82" t="s">
        <v>1574</v>
      </c>
      <c r="F206" s="15" t="s">
        <v>36</v>
      </c>
      <c r="G206" s="70">
        <f>'прил 4'!G2961</f>
        <v>13332</v>
      </c>
      <c r="H206" s="70">
        <v>0</v>
      </c>
      <c r="I206" s="70">
        <v>0</v>
      </c>
      <c r="J206" s="158"/>
      <c r="K206" s="69"/>
      <c r="L206" s="69"/>
      <c r="M206" s="69"/>
      <c r="N206" s="69"/>
      <c r="O206" s="69"/>
      <c r="P206" s="69"/>
      <c r="Q206" s="69"/>
      <c r="R206" s="69"/>
      <c r="S206" s="1"/>
      <c r="T206" s="1"/>
    </row>
    <row r="207" spans="1:20" ht="48.75" customHeight="1" x14ac:dyDescent="0.2">
      <c r="A207" s="80" t="s">
        <v>1428</v>
      </c>
      <c r="B207" s="14">
        <v>793</v>
      </c>
      <c r="C207" s="82" t="s">
        <v>23</v>
      </c>
      <c r="D207" s="82" t="s">
        <v>16</v>
      </c>
      <c r="E207" s="82" t="s">
        <v>1389</v>
      </c>
      <c r="F207" s="15"/>
      <c r="G207" s="70">
        <f>G208</f>
        <v>0</v>
      </c>
      <c r="H207" s="70">
        <f t="shared" ref="H207:I208" si="84">H208</f>
        <v>0</v>
      </c>
      <c r="I207" s="70">
        <f t="shared" si="84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0" ht="30" customHeight="1" x14ac:dyDescent="0.2">
      <c r="A208" s="80" t="s">
        <v>91</v>
      </c>
      <c r="B208" s="14">
        <v>793</v>
      </c>
      <c r="C208" s="82" t="s">
        <v>23</v>
      </c>
      <c r="D208" s="82" t="s">
        <v>16</v>
      </c>
      <c r="E208" s="82" t="s">
        <v>1389</v>
      </c>
      <c r="F208" s="15" t="s">
        <v>316</v>
      </c>
      <c r="G208" s="70">
        <f>G209</f>
        <v>0</v>
      </c>
      <c r="H208" s="70">
        <f t="shared" si="84"/>
        <v>0</v>
      </c>
      <c r="I208" s="70">
        <f t="shared" si="84"/>
        <v>0</v>
      </c>
      <c r="J208" s="158"/>
      <c r="K208" s="69"/>
      <c r="L208" s="69"/>
      <c r="M208" s="69"/>
      <c r="N208" s="69"/>
      <c r="O208" s="69"/>
      <c r="P208" s="69"/>
      <c r="Q208" s="69"/>
      <c r="R208" s="69"/>
      <c r="S208" s="1"/>
      <c r="T208" s="1"/>
    </row>
    <row r="209" spans="1:20" ht="30.75" customHeight="1" x14ac:dyDescent="0.2">
      <c r="A209" s="80" t="s">
        <v>317</v>
      </c>
      <c r="B209" s="14">
        <v>793</v>
      </c>
      <c r="C209" s="82" t="s">
        <v>23</v>
      </c>
      <c r="D209" s="82" t="s">
        <v>16</v>
      </c>
      <c r="E209" s="82" t="s">
        <v>1389</v>
      </c>
      <c r="F209" s="15" t="s">
        <v>318</v>
      </c>
      <c r="G209" s="70">
        <f>'прил 4'!G2917</f>
        <v>0</v>
      </c>
      <c r="H209" s="70">
        <v>0</v>
      </c>
      <c r="I209" s="70">
        <v>0</v>
      </c>
      <c r="J209" s="158"/>
      <c r="K209" s="69"/>
      <c r="L209" s="69"/>
      <c r="M209" s="69"/>
      <c r="N209" s="69"/>
      <c r="O209" s="69"/>
      <c r="P209" s="69"/>
      <c r="Q209" s="69"/>
      <c r="R209" s="69"/>
      <c r="S209" s="1"/>
      <c r="T209" s="1"/>
    </row>
    <row r="210" spans="1:20" ht="52.5" customHeight="1" x14ac:dyDescent="0.2">
      <c r="A210" s="80" t="s">
        <v>1420</v>
      </c>
      <c r="B210" s="14">
        <v>793</v>
      </c>
      <c r="C210" s="82" t="s">
        <v>41</v>
      </c>
      <c r="D210" s="82" t="s">
        <v>16</v>
      </c>
      <c r="E210" s="82" t="s">
        <v>1390</v>
      </c>
      <c r="F210" s="15"/>
      <c r="G210" s="70">
        <f>G211</f>
        <v>10000000</v>
      </c>
      <c r="H210" s="70">
        <f t="shared" ref="H210:I211" si="85">H211</f>
        <v>0</v>
      </c>
      <c r="I210" s="70">
        <f t="shared" si="85"/>
        <v>0</v>
      </c>
      <c r="J210" s="158"/>
      <c r="K210" s="69"/>
      <c r="L210" s="69"/>
      <c r="M210" s="69"/>
      <c r="N210" s="69"/>
      <c r="O210" s="69"/>
      <c r="P210" s="69"/>
      <c r="Q210" s="69"/>
      <c r="R210" s="69"/>
      <c r="S210" s="1"/>
      <c r="T210" s="1"/>
    </row>
    <row r="211" spans="1:20" ht="30" customHeight="1" x14ac:dyDescent="0.2">
      <c r="A211" s="80" t="s">
        <v>91</v>
      </c>
      <c r="B211" s="14">
        <v>793</v>
      </c>
      <c r="C211" s="82" t="s">
        <v>41</v>
      </c>
      <c r="D211" s="82" t="s">
        <v>16</v>
      </c>
      <c r="E211" s="82" t="s">
        <v>1390</v>
      </c>
      <c r="F211" s="15" t="s">
        <v>316</v>
      </c>
      <c r="G211" s="70">
        <f>G212</f>
        <v>10000000</v>
      </c>
      <c r="H211" s="70">
        <f t="shared" si="85"/>
        <v>0</v>
      </c>
      <c r="I211" s="70">
        <f t="shared" si="85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  <c r="S211" s="1"/>
      <c r="T211" s="1"/>
    </row>
    <row r="212" spans="1:20" ht="30.75" customHeight="1" x14ac:dyDescent="0.2">
      <c r="A212" s="80" t="s">
        <v>317</v>
      </c>
      <c r="B212" s="14">
        <v>793</v>
      </c>
      <c r="C212" s="82" t="s">
        <v>41</v>
      </c>
      <c r="D212" s="82" t="s">
        <v>16</v>
      </c>
      <c r="E212" s="82" t="s">
        <v>1390</v>
      </c>
      <c r="F212" s="15" t="s">
        <v>318</v>
      </c>
      <c r="G212" s="70">
        <f>'прил 4'!G2989</f>
        <v>10000000</v>
      </c>
      <c r="H212" s="70">
        <v>0</v>
      </c>
      <c r="I212" s="70">
        <v>0</v>
      </c>
      <c r="J212" s="158"/>
      <c r="K212" s="69"/>
      <c r="L212" s="69"/>
      <c r="M212" s="69"/>
      <c r="N212" s="69"/>
      <c r="O212" s="69"/>
      <c r="P212" s="69"/>
      <c r="Q212" s="69"/>
      <c r="R212" s="69"/>
      <c r="S212" s="1"/>
      <c r="T212" s="1"/>
    </row>
    <row r="213" spans="1:20" ht="63.75" customHeight="1" x14ac:dyDescent="0.2">
      <c r="A213" s="80" t="s">
        <v>1421</v>
      </c>
      <c r="B213" s="14">
        <v>793</v>
      </c>
      <c r="C213" s="82" t="s">
        <v>41</v>
      </c>
      <c r="D213" s="82" t="s">
        <v>16</v>
      </c>
      <c r="E213" s="82" t="s">
        <v>1391</v>
      </c>
      <c r="F213" s="15"/>
      <c r="G213" s="70">
        <f>G214</f>
        <v>0</v>
      </c>
      <c r="H213" s="70">
        <f t="shared" ref="H213:I214" si="86">H214</f>
        <v>0</v>
      </c>
      <c r="I213" s="70">
        <f t="shared" si="86"/>
        <v>0</v>
      </c>
      <c r="J213" s="158"/>
      <c r="K213" s="69"/>
      <c r="L213" s="69"/>
      <c r="M213" s="69"/>
      <c r="N213" s="69"/>
      <c r="O213" s="69"/>
      <c r="P213" s="69"/>
      <c r="Q213" s="69"/>
      <c r="R213" s="69"/>
      <c r="S213" s="1"/>
      <c r="T213" s="1"/>
    </row>
    <row r="214" spans="1:20" ht="30" customHeight="1" x14ac:dyDescent="0.2">
      <c r="A214" s="80" t="s">
        <v>91</v>
      </c>
      <c r="B214" s="14">
        <v>793</v>
      </c>
      <c r="C214" s="82" t="s">
        <v>41</v>
      </c>
      <c r="D214" s="82" t="s">
        <v>16</v>
      </c>
      <c r="E214" s="82" t="s">
        <v>1391</v>
      </c>
      <c r="F214" s="15" t="s">
        <v>316</v>
      </c>
      <c r="G214" s="70">
        <f>G215</f>
        <v>0</v>
      </c>
      <c r="H214" s="70">
        <f t="shared" si="86"/>
        <v>0</v>
      </c>
      <c r="I214" s="70">
        <f t="shared" si="86"/>
        <v>0</v>
      </c>
      <c r="J214" s="158"/>
      <c r="K214" s="69"/>
      <c r="L214" s="69"/>
      <c r="M214" s="69"/>
      <c r="N214" s="69"/>
      <c r="O214" s="69"/>
      <c r="P214" s="69"/>
      <c r="Q214" s="69"/>
      <c r="R214" s="69"/>
      <c r="S214" s="1"/>
      <c r="T214" s="1"/>
    </row>
    <row r="215" spans="1:20" ht="30.75" customHeight="1" x14ac:dyDescent="0.2">
      <c r="A215" s="80" t="s">
        <v>317</v>
      </c>
      <c r="B215" s="14">
        <v>793</v>
      </c>
      <c r="C215" s="82" t="s">
        <v>41</v>
      </c>
      <c r="D215" s="82" t="s">
        <v>16</v>
      </c>
      <c r="E215" s="82" t="s">
        <v>1391</v>
      </c>
      <c r="F215" s="15" t="s">
        <v>318</v>
      </c>
      <c r="G215" s="70">
        <f>'прил 4'!G2992</f>
        <v>0</v>
      </c>
      <c r="H215" s="70">
        <v>0</v>
      </c>
      <c r="I215" s="70">
        <v>0</v>
      </c>
      <c r="J215" s="158"/>
      <c r="K215" s="69"/>
      <c r="L215" s="69"/>
      <c r="M215" s="69"/>
      <c r="N215" s="69"/>
      <c r="O215" s="69"/>
      <c r="P215" s="69"/>
      <c r="Q215" s="69"/>
      <c r="R215" s="69"/>
      <c r="S215" s="1"/>
      <c r="T215" s="1"/>
    </row>
    <row r="216" spans="1:20" s="18" customFormat="1" ht="25.5" customHeight="1" x14ac:dyDescent="0.2">
      <c r="A216" s="16" t="s">
        <v>1300</v>
      </c>
      <c r="B216" s="49">
        <v>793</v>
      </c>
      <c r="C216" s="15" t="s">
        <v>155</v>
      </c>
      <c r="D216" s="15" t="s">
        <v>16</v>
      </c>
      <c r="E216" s="15" t="s">
        <v>1042</v>
      </c>
      <c r="F216" s="15"/>
      <c r="G216" s="70">
        <f t="shared" ref="G216:I217" si="87">G217</f>
        <v>962680.09000000008</v>
      </c>
      <c r="H216" s="70">
        <f t="shared" si="87"/>
        <v>1000000</v>
      </c>
      <c r="I216" s="70">
        <f t="shared" si="87"/>
        <v>1000000</v>
      </c>
      <c r="J216" s="158"/>
      <c r="K216" s="165"/>
      <c r="L216" s="165"/>
      <c r="M216" s="165"/>
      <c r="N216" s="165"/>
      <c r="O216" s="165"/>
      <c r="P216" s="165"/>
      <c r="Q216" s="165"/>
      <c r="R216" s="165"/>
    </row>
    <row r="217" spans="1:20" ht="30.75" customHeight="1" x14ac:dyDescent="0.2">
      <c r="A217" s="16" t="s">
        <v>33</v>
      </c>
      <c r="B217" s="49">
        <v>793</v>
      </c>
      <c r="C217" s="15" t="s">
        <v>155</v>
      </c>
      <c r="D217" s="15" t="s">
        <v>16</v>
      </c>
      <c r="E217" s="15" t="s">
        <v>1042</v>
      </c>
      <c r="F217" s="15" t="s">
        <v>34</v>
      </c>
      <c r="G217" s="70">
        <f t="shared" si="87"/>
        <v>962680.09000000008</v>
      </c>
      <c r="H217" s="70">
        <f t="shared" si="87"/>
        <v>1000000</v>
      </c>
      <c r="I217" s="70">
        <f t="shared" si="87"/>
        <v>1000000</v>
      </c>
      <c r="J217" s="158"/>
      <c r="K217" s="69"/>
      <c r="L217" s="69"/>
      <c r="M217" s="69"/>
      <c r="N217" s="69"/>
      <c r="O217" s="69"/>
      <c r="P217" s="69"/>
      <c r="Q217" s="220"/>
      <c r="R217" s="69"/>
      <c r="S217" s="1"/>
      <c r="T217" s="1"/>
    </row>
    <row r="218" spans="1:20" s="18" customFormat="1" ht="34.5" customHeight="1" x14ac:dyDescent="0.2">
      <c r="A218" s="16" t="s">
        <v>35</v>
      </c>
      <c r="B218" s="49">
        <v>793</v>
      </c>
      <c r="C218" s="15" t="s">
        <v>155</v>
      </c>
      <c r="D218" s="15" t="s">
        <v>16</v>
      </c>
      <c r="E218" s="15" t="s">
        <v>1042</v>
      </c>
      <c r="F218" s="15" t="s">
        <v>36</v>
      </c>
      <c r="G218" s="70">
        <f>'прил 4'!G2299</f>
        <v>962680.09000000008</v>
      </c>
      <c r="H218" s="70">
        <f>'прил 4'!H2299</f>
        <v>1000000</v>
      </c>
      <c r="I218" s="70">
        <f>'прил 4'!I2299</f>
        <v>1000000</v>
      </c>
      <c r="J218" s="158"/>
      <c r="K218" s="165"/>
      <c r="L218" s="165"/>
      <c r="M218" s="165"/>
      <c r="N218" s="165"/>
      <c r="O218" s="165"/>
      <c r="P218" s="165"/>
      <c r="Q218" s="165"/>
      <c r="R218" s="165"/>
    </row>
    <row r="219" spans="1:20" s="18" customFormat="1" ht="45.6" customHeight="1" x14ac:dyDescent="0.2">
      <c r="A219" s="16" t="s">
        <v>1602</v>
      </c>
      <c r="B219" s="49">
        <v>793</v>
      </c>
      <c r="C219" s="15" t="s">
        <v>155</v>
      </c>
      <c r="D219" s="15" t="s">
        <v>16</v>
      </c>
      <c r="E219" s="15" t="s">
        <v>1605</v>
      </c>
      <c r="F219" s="15"/>
      <c r="G219" s="84">
        <f t="shared" ref="G219:I220" si="88">G220</f>
        <v>202500</v>
      </c>
      <c r="H219" s="70">
        <f t="shared" si="88"/>
        <v>0</v>
      </c>
      <c r="I219" s="70">
        <f t="shared" si="88"/>
        <v>0</v>
      </c>
      <c r="J219" s="158"/>
      <c r="K219" s="165"/>
      <c r="L219" s="165"/>
      <c r="M219" s="165"/>
      <c r="N219" s="165"/>
      <c r="O219" s="165"/>
      <c r="P219" s="165"/>
      <c r="Q219" s="165"/>
      <c r="R219" s="165"/>
    </row>
    <row r="220" spans="1:20" ht="30.75" customHeight="1" x14ac:dyDescent="0.2">
      <c r="A220" s="16" t="s">
        <v>33</v>
      </c>
      <c r="B220" s="49">
        <v>793</v>
      </c>
      <c r="C220" s="15" t="s">
        <v>155</v>
      </c>
      <c r="D220" s="15" t="s">
        <v>16</v>
      </c>
      <c r="E220" s="15" t="s">
        <v>1605</v>
      </c>
      <c r="F220" s="15" t="s">
        <v>34</v>
      </c>
      <c r="G220" s="84">
        <f t="shared" si="88"/>
        <v>202500</v>
      </c>
      <c r="H220" s="70">
        <f t="shared" si="88"/>
        <v>0</v>
      </c>
      <c r="I220" s="70">
        <f t="shared" si="88"/>
        <v>0</v>
      </c>
      <c r="J220" s="158"/>
      <c r="K220" s="69"/>
      <c r="L220" s="69"/>
      <c r="M220" s="69"/>
      <c r="N220" s="69"/>
      <c r="O220" s="69"/>
      <c r="P220" s="69"/>
      <c r="Q220" s="69"/>
      <c r="R220" s="69"/>
      <c r="S220" s="1"/>
      <c r="T220" s="1"/>
    </row>
    <row r="221" spans="1:20" s="18" customFormat="1" ht="34.5" customHeight="1" x14ac:dyDescent="0.2">
      <c r="A221" s="16" t="s">
        <v>35</v>
      </c>
      <c r="B221" s="49">
        <v>793</v>
      </c>
      <c r="C221" s="15" t="s">
        <v>155</v>
      </c>
      <c r="D221" s="15" t="s">
        <v>16</v>
      </c>
      <c r="E221" s="15" t="s">
        <v>1605</v>
      </c>
      <c r="F221" s="15" t="s">
        <v>36</v>
      </c>
      <c r="G221" s="84">
        <f>'прил 4'!G2309</f>
        <v>202500</v>
      </c>
      <c r="H221" s="70"/>
      <c r="I221" s="70"/>
      <c r="J221" s="158"/>
      <c r="K221" s="165"/>
      <c r="L221" s="165"/>
      <c r="M221" s="165"/>
      <c r="N221" s="165"/>
      <c r="O221" s="165"/>
      <c r="P221" s="165"/>
      <c r="Q221" s="165"/>
      <c r="R221" s="165"/>
    </row>
    <row r="222" spans="1:20" s="18" customFormat="1" ht="55.15" customHeight="1" x14ac:dyDescent="0.2">
      <c r="A222" s="16" t="s">
        <v>1603</v>
      </c>
      <c r="B222" s="49"/>
      <c r="C222" s="15"/>
      <c r="D222" s="15"/>
      <c r="E222" s="15" t="s">
        <v>1604</v>
      </c>
      <c r="F222" s="15"/>
      <c r="G222" s="84">
        <f>G223</f>
        <v>650000</v>
      </c>
      <c r="H222" s="70"/>
      <c r="I222" s="70"/>
      <c r="J222" s="158"/>
      <c r="K222" s="165"/>
      <c r="L222" s="165"/>
      <c r="M222" s="165"/>
      <c r="N222" s="165"/>
      <c r="O222" s="165"/>
      <c r="P222" s="165"/>
      <c r="Q222" s="165"/>
      <c r="R222" s="165"/>
    </row>
    <row r="223" spans="1:20" s="18" customFormat="1" ht="34.5" customHeight="1" x14ac:dyDescent="0.2">
      <c r="A223" s="16" t="s">
        <v>33</v>
      </c>
      <c r="B223" s="49"/>
      <c r="C223" s="15"/>
      <c r="D223" s="15"/>
      <c r="E223" s="15" t="s">
        <v>1604</v>
      </c>
      <c r="F223" s="15" t="s">
        <v>34</v>
      </c>
      <c r="G223" s="84">
        <f>G224</f>
        <v>650000</v>
      </c>
      <c r="H223" s="70"/>
      <c r="I223" s="70"/>
      <c r="J223" s="158"/>
      <c r="K223" s="165"/>
      <c r="L223" s="165"/>
      <c r="M223" s="165"/>
      <c r="N223" s="165"/>
      <c r="O223" s="165"/>
      <c r="P223" s="165"/>
      <c r="Q223" s="165"/>
      <c r="R223" s="165"/>
    </row>
    <row r="224" spans="1:20" s="18" customFormat="1" ht="34.5" customHeight="1" x14ac:dyDescent="0.2">
      <c r="A224" s="16" t="s">
        <v>35</v>
      </c>
      <c r="B224" s="49"/>
      <c r="C224" s="15"/>
      <c r="D224" s="15"/>
      <c r="E224" s="15" t="s">
        <v>1604</v>
      </c>
      <c r="F224" s="15" t="s">
        <v>36</v>
      </c>
      <c r="G224" s="84">
        <f>'прил 4'!G2312</f>
        <v>650000</v>
      </c>
      <c r="H224" s="70"/>
      <c r="I224" s="70"/>
      <c r="J224" s="158"/>
      <c r="K224" s="165"/>
      <c r="L224" s="165"/>
      <c r="M224" s="165"/>
      <c r="N224" s="165"/>
      <c r="O224" s="165"/>
      <c r="P224" s="165"/>
      <c r="Q224" s="165"/>
      <c r="R224" s="165"/>
    </row>
    <row r="225" spans="1:23" s="18" customFormat="1" ht="35.25" customHeight="1" x14ac:dyDescent="0.2">
      <c r="A225" s="16" t="s">
        <v>1442</v>
      </c>
      <c r="B225" s="49">
        <v>793</v>
      </c>
      <c r="C225" s="15" t="s">
        <v>155</v>
      </c>
      <c r="D225" s="15" t="s">
        <v>16</v>
      </c>
      <c r="E225" s="15" t="s">
        <v>1445</v>
      </c>
      <c r="F225" s="15"/>
      <c r="G225" s="70">
        <f t="shared" ref="G225:I226" si="89">G226</f>
        <v>1850000</v>
      </c>
      <c r="H225" s="70">
        <f t="shared" si="89"/>
        <v>0</v>
      </c>
      <c r="I225" s="70">
        <f t="shared" si="89"/>
        <v>0</v>
      </c>
      <c r="J225" s="158"/>
      <c r="K225" s="165"/>
      <c r="L225" s="165"/>
      <c r="M225" s="165"/>
      <c r="N225" s="165"/>
      <c r="O225" s="165"/>
      <c r="P225" s="165"/>
      <c r="Q225" s="165"/>
      <c r="R225" s="165"/>
    </row>
    <row r="226" spans="1:23" ht="24" customHeight="1" x14ac:dyDescent="0.2">
      <c r="A226" s="16" t="s">
        <v>297</v>
      </c>
      <c r="B226" s="49">
        <v>793</v>
      </c>
      <c r="C226" s="15" t="s">
        <v>155</v>
      </c>
      <c r="D226" s="15" t="s">
        <v>16</v>
      </c>
      <c r="E226" s="15" t="s">
        <v>1445</v>
      </c>
      <c r="F226" s="15" t="s">
        <v>34</v>
      </c>
      <c r="G226" s="70">
        <f t="shared" si="89"/>
        <v>1850000</v>
      </c>
      <c r="H226" s="70">
        <f t="shared" si="89"/>
        <v>0</v>
      </c>
      <c r="I226" s="70">
        <f t="shared" si="89"/>
        <v>0</v>
      </c>
      <c r="J226" s="158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3" s="18" customFormat="1" ht="32.25" customHeight="1" x14ac:dyDescent="0.2">
      <c r="A227" s="16" t="s">
        <v>35</v>
      </c>
      <c r="B227" s="49">
        <v>793</v>
      </c>
      <c r="C227" s="15" t="s">
        <v>155</v>
      </c>
      <c r="D227" s="15" t="s">
        <v>16</v>
      </c>
      <c r="E227" s="15" t="s">
        <v>1445</v>
      </c>
      <c r="F227" s="15" t="s">
        <v>36</v>
      </c>
      <c r="G227" s="70">
        <f>'прил 4'!G2315</f>
        <v>1850000</v>
      </c>
      <c r="H227" s="70"/>
      <c r="I227" s="70"/>
      <c r="J227" s="158"/>
      <c r="K227" s="165"/>
      <c r="L227" s="165"/>
      <c r="M227" s="165"/>
      <c r="N227" s="165"/>
      <c r="O227" s="165"/>
      <c r="P227" s="165"/>
      <c r="Q227" s="165"/>
      <c r="R227" s="165"/>
    </row>
    <row r="228" spans="1:23" ht="51" hidden="1" x14ac:dyDescent="0.2">
      <c r="A228" s="16" t="s">
        <v>1026</v>
      </c>
      <c r="B228" s="49">
        <v>793</v>
      </c>
      <c r="C228" s="15" t="s">
        <v>68</v>
      </c>
      <c r="D228" s="15" t="s">
        <v>25</v>
      </c>
      <c r="E228" s="15" t="s">
        <v>196</v>
      </c>
      <c r="F228" s="15"/>
      <c r="G228" s="70">
        <f>G229</f>
        <v>0</v>
      </c>
      <c r="H228" s="70">
        <f t="shared" ref="H228:I228" si="90">H229</f>
        <v>0</v>
      </c>
      <c r="I228" s="70">
        <f t="shared" si="90"/>
        <v>0</v>
      </c>
      <c r="J228" s="158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3" s="18" customFormat="1" ht="75" hidden="1" customHeight="1" x14ac:dyDescent="0.2">
      <c r="A229" s="80" t="s">
        <v>1432</v>
      </c>
      <c r="B229" s="49">
        <v>793</v>
      </c>
      <c r="C229" s="15" t="s">
        <v>68</v>
      </c>
      <c r="D229" s="15" t="s">
        <v>25</v>
      </c>
      <c r="E229" s="15" t="s">
        <v>1387</v>
      </c>
      <c r="F229" s="15"/>
      <c r="G229" s="70">
        <f>G230</f>
        <v>0</v>
      </c>
      <c r="H229" s="70">
        <f t="shared" ref="H229:I229" si="91">H230</f>
        <v>0</v>
      </c>
      <c r="I229" s="70">
        <f t="shared" si="91"/>
        <v>0</v>
      </c>
      <c r="J229" s="158"/>
      <c r="K229" s="165"/>
      <c r="L229" s="165"/>
      <c r="M229" s="165"/>
      <c r="N229" s="165"/>
      <c r="O229" s="165"/>
      <c r="P229" s="165"/>
      <c r="Q229" s="165"/>
      <c r="R229" s="165"/>
    </row>
    <row r="230" spans="1:23" ht="30.75" hidden="1" customHeight="1" x14ac:dyDescent="0.2">
      <c r="A230" s="16" t="s">
        <v>91</v>
      </c>
      <c r="B230" s="49">
        <v>793</v>
      </c>
      <c r="C230" s="15" t="s">
        <v>68</v>
      </c>
      <c r="D230" s="15" t="s">
        <v>25</v>
      </c>
      <c r="E230" s="15" t="s">
        <v>1387</v>
      </c>
      <c r="F230" s="15" t="s">
        <v>316</v>
      </c>
      <c r="G230" s="70">
        <f t="shared" ref="G230:I230" si="92">G231</f>
        <v>0</v>
      </c>
      <c r="H230" s="70">
        <f t="shared" si="92"/>
        <v>0</v>
      </c>
      <c r="I230" s="70">
        <f t="shared" si="92"/>
        <v>0</v>
      </c>
      <c r="J230" s="158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3" s="18" customFormat="1" ht="34.5" hidden="1" customHeight="1" x14ac:dyDescent="0.2">
      <c r="A231" s="16" t="s">
        <v>317</v>
      </c>
      <c r="B231" s="49">
        <v>793</v>
      </c>
      <c r="C231" s="15" t="s">
        <v>68</v>
      </c>
      <c r="D231" s="15" t="s">
        <v>25</v>
      </c>
      <c r="E231" s="15" t="s">
        <v>1387</v>
      </c>
      <c r="F231" s="15" t="s">
        <v>318</v>
      </c>
      <c r="G231" s="70"/>
      <c r="H231" s="70">
        <v>0</v>
      </c>
      <c r="I231" s="70">
        <v>0</v>
      </c>
      <c r="J231" s="158"/>
      <c r="K231" s="165"/>
      <c r="L231" s="165"/>
      <c r="M231" s="165"/>
      <c r="N231" s="165"/>
      <c r="O231" s="165"/>
      <c r="P231" s="165"/>
      <c r="Q231" s="165"/>
      <c r="R231" s="165"/>
      <c r="V231" s="17"/>
      <c r="W231" s="17"/>
    </row>
    <row r="232" spans="1:23" s="3" customFormat="1" ht="62.25" customHeight="1" x14ac:dyDescent="0.2">
      <c r="A232" s="80" t="s">
        <v>1531</v>
      </c>
      <c r="B232" s="14">
        <v>793</v>
      </c>
      <c r="C232" s="82" t="s">
        <v>41</v>
      </c>
      <c r="D232" s="82" t="s">
        <v>16</v>
      </c>
      <c r="E232" s="82" t="s">
        <v>1405</v>
      </c>
      <c r="F232" s="82"/>
      <c r="G232" s="84">
        <f t="shared" ref="G232:I233" si="93">G233</f>
        <v>1000000</v>
      </c>
      <c r="H232" s="84">
        <f t="shared" si="93"/>
        <v>0</v>
      </c>
      <c r="I232" s="84">
        <f t="shared" si="93"/>
        <v>0</v>
      </c>
      <c r="J232" s="159"/>
      <c r="K232" s="179"/>
      <c r="L232" s="179"/>
      <c r="M232" s="179"/>
      <c r="N232" s="179"/>
      <c r="O232" s="179"/>
      <c r="P232" s="179"/>
      <c r="Q232" s="179"/>
      <c r="R232" s="179"/>
    </row>
    <row r="233" spans="1:23" s="3" customFormat="1" ht="25.5" x14ac:dyDescent="0.2">
      <c r="A233" s="80" t="s">
        <v>91</v>
      </c>
      <c r="B233" s="14">
        <v>793</v>
      </c>
      <c r="C233" s="82" t="s">
        <v>41</v>
      </c>
      <c r="D233" s="82" t="s">
        <v>16</v>
      </c>
      <c r="E233" s="82" t="s">
        <v>1405</v>
      </c>
      <c r="F233" s="82" t="s">
        <v>316</v>
      </c>
      <c r="G233" s="84">
        <f t="shared" si="93"/>
        <v>1000000</v>
      </c>
      <c r="H233" s="84">
        <f t="shared" si="93"/>
        <v>0</v>
      </c>
      <c r="I233" s="84">
        <f t="shared" si="93"/>
        <v>0</v>
      </c>
      <c r="J233" s="159"/>
      <c r="K233" s="179"/>
      <c r="L233" s="179"/>
      <c r="M233" s="179"/>
      <c r="N233" s="179"/>
      <c r="O233" s="179"/>
      <c r="P233" s="179"/>
      <c r="Q233" s="179"/>
      <c r="R233" s="179"/>
    </row>
    <row r="234" spans="1:23" s="3" customFormat="1" x14ac:dyDescent="0.2">
      <c r="A234" s="80" t="s">
        <v>317</v>
      </c>
      <c r="B234" s="14">
        <v>793</v>
      </c>
      <c r="C234" s="82" t="s">
        <v>41</v>
      </c>
      <c r="D234" s="82" t="s">
        <v>16</v>
      </c>
      <c r="E234" s="82" t="s">
        <v>1405</v>
      </c>
      <c r="F234" s="82" t="s">
        <v>318</v>
      </c>
      <c r="G234" s="84">
        <f>'прил 4'!G2995</f>
        <v>1000000</v>
      </c>
      <c r="H234" s="84">
        <v>0</v>
      </c>
      <c r="I234" s="84">
        <v>0</v>
      </c>
      <c r="J234" s="159" t="e">
        <f>G234+#REF!</f>
        <v>#REF!</v>
      </c>
      <c r="K234" s="179"/>
      <c r="L234" s="179"/>
      <c r="M234" s="179"/>
      <c r="N234" s="179"/>
      <c r="O234" s="179"/>
      <c r="P234" s="179"/>
      <c r="Q234" s="179"/>
      <c r="R234" s="179"/>
    </row>
    <row r="235" spans="1:23" s="3" customFormat="1" ht="64.5" customHeight="1" x14ac:dyDescent="0.2">
      <c r="A235" s="80" t="s">
        <v>1530</v>
      </c>
      <c r="B235" s="14">
        <v>793</v>
      </c>
      <c r="C235" s="82" t="s">
        <v>41</v>
      </c>
      <c r="D235" s="82" t="s">
        <v>16</v>
      </c>
      <c r="E235" s="82" t="s">
        <v>1529</v>
      </c>
      <c r="F235" s="82"/>
      <c r="G235" s="84">
        <f t="shared" ref="G235:I236" si="94">G236</f>
        <v>100000</v>
      </c>
      <c r="H235" s="84">
        <f t="shared" si="94"/>
        <v>0</v>
      </c>
      <c r="I235" s="84">
        <f t="shared" si="94"/>
        <v>0</v>
      </c>
      <c r="J235" s="159"/>
      <c r="K235" s="179"/>
      <c r="L235" s="179"/>
      <c r="M235" s="179"/>
      <c r="N235" s="179"/>
      <c r="O235" s="179"/>
      <c r="P235" s="179"/>
      <c r="Q235" s="179"/>
      <c r="R235" s="179"/>
    </row>
    <row r="236" spans="1:23" s="3" customFormat="1" ht="25.5" x14ac:dyDescent="0.2">
      <c r="A236" s="80" t="s">
        <v>91</v>
      </c>
      <c r="B236" s="14">
        <v>793</v>
      </c>
      <c r="C236" s="82" t="s">
        <v>41</v>
      </c>
      <c r="D236" s="82" t="s">
        <v>16</v>
      </c>
      <c r="E236" s="82" t="s">
        <v>1529</v>
      </c>
      <c r="F236" s="82" t="s">
        <v>316</v>
      </c>
      <c r="G236" s="84">
        <f t="shared" si="94"/>
        <v>100000</v>
      </c>
      <c r="H236" s="84">
        <f t="shared" si="94"/>
        <v>0</v>
      </c>
      <c r="I236" s="84">
        <f t="shared" si="94"/>
        <v>0</v>
      </c>
      <c r="J236" s="159"/>
      <c r="K236" s="179"/>
      <c r="L236" s="179"/>
      <c r="M236" s="179"/>
      <c r="N236" s="179"/>
      <c r="O236" s="179"/>
      <c r="P236" s="179"/>
      <c r="Q236" s="179"/>
      <c r="R236" s="179"/>
    </row>
    <row r="237" spans="1:23" s="3" customFormat="1" x14ac:dyDescent="0.2">
      <c r="A237" s="80" t="s">
        <v>317</v>
      </c>
      <c r="B237" s="14">
        <v>793</v>
      </c>
      <c r="C237" s="82" t="s">
        <v>41</v>
      </c>
      <c r="D237" s="82" t="s">
        <v>16</v>
      </c>
      <c r="E237" s="82" t="s">
        <v>1529</v>
      </c>
      <c r="F237" s="82" t="s">
        <v>318</v>
      </c>
      <c r="G237" s="84">
        <f>'прил 4'!G3001</f>
        <v>100000</v>
      </c>
      <c r="H237" s="84">
        <v>0</v>
      </c>
      <c r="I237" s="84">
        <v>0</v>
      </c>
      <c r="J237" s="159" t="e">
        <f>G237+#REF!</f>
        <v>#REF!</v>
      </c>
      <c r="K237" s="179"/>
      <c r="L237" s="179"/>
      <c r="M237" s="179"/>
      <c r="N237" s="179"/>
      <c r="O237" s="179"/>
      <c r="P237" s="179"/>
      <c r="Q237" s="179"/>
      <c r="R237" s="179"/>
    </row>
    <row r="238" spans="1:23" s="3" customFormat="1" ht="37.15" customHeight="1" x14ac:dyDescent="0.2">
      <c r="A238" s="80" t="s">
        <v>1541</v>
      </c>
      <c r="B238" s="14">
        <v>793</v>
      </c>
      <c r="C238" s="82" t="s">
        <v>41</v>
      </c>
      <c r="D238" s="82" t="s">
        <v>16</v>
      </c>
      <c r="E238" s="82" t="s">
        <v>1542</v>
      </c>
      <c r="F238" s="82"/>
      <c r="G238" s="84">
        <f>G239</f>
        <v>10000</v>
      </c>
      <c r="H238" s="84"/>
      <c r="I238" s="84"/>
      <c r="J238" s="159"/>
      <c r="K238" s="179"/>
      <c r="L238" s="179"/>
      <c r="M238" s="179"/>
      <c r="N238" s="179"/>
      <c r="O238" s="179"/>
      <c r="P238" s="179"/>
      <c r="Q238" s="179"/>
      <c r="R238" s="179"/>
    </row>
    <row r="239" spans="1:23" s="3" customFormat="1" ht="28.15" customHeight="1" x14ac:dyDescent="0.2">
      <c r="A239" s="16" t="s">
        <v>33</v>
      </c>
      <c r="B239" s="14">
        <v>793</v>
      </c>
      <c r="C239" s="82" t="s">
        <v>41</v>
      </c>
      <c r="D239" s="82" t="s">
        <v>16</v>
      </c>
      <c r="E239" s="82" t="s">
        <v>1542</v>
      </c>
      <c r="F239" s="82" t="s">
        <v>34</v>
      </c>
      <c r="G239" s="84">
        <f>G240</f>
        <v>10000</v>
      </c>
      <c r="H239" s="84"/>
      <c r="I239" s="84"/>
      <c r="J239" s="159"/>
      <c r="K239" s="179"/>
      <c r="L239" s="179"/>
      <c r="M239" s="179"/>
      <c r="N239" s="179"/>
      <c r="O239" s="179"/>
      <c r="P239" s="179"/>
      <c r="Q239" s="179"/>
      <c r="R239" s="179"/>
    </row>
    <row r="240" spans="1:23" s="3" customFormat="1" ht="27" customHeight="1" x14ac:dyDescent="0.2">
      <c r="A240" s="80" t="s">
        <v>35</v>
      </c>
      <c r="B240" s="14">
        <v>793</v>
      </c>
      <c r="C240" s="82" t="s">
        <v>41</v>
      </c>
      <c r="D240" s="82" t="s">
        <v>16</v>
      </c>
      <c r="E240" s="82" t="s">
        <v>1542</v>
      </c>
      <c r="F240" s="82" t="s">
        <v>36</v>
      </c>
      <c r="G240" s="84">
        <f>'прил 4'!G3004</f>
        <v>10000</v>
      </c>
      <c r="H240" s="84"/>
      <c r="I240" s="84"/>
      <c r="J240" s="159"/>
      <c r="K240" s="179"/>
      <c r="L240" s="179"/>
      <c r="M240" s="179"/>
      <c r="N240" s="179"/>
      <c r="O240" s="179"/>
      <c r="P240" s="179"/>
      <c r="Q240" s="179"/>
      <c r="R240" s="179"/>
    </row>
    <row r="241" spans="1:23" s="211" customFormat="1" ht="31.5" customHeight="1" x14ac:dyDescent="0.2">
      <c r="A241" s="102" t="s">
        <v>1027</v>
      </c>
      <c r="B241" s="35">
        <v>774</v>
      </c>
      <c r="C241" s="36" t="s">
        <v>23</v>
      </c>
      <c r="D241" s="36" t="s">
        <v>16</v>
      </c>
      <c r="E241" s="36" t="s">
        <v>171</v>
      </c>
      <c r="F241" s="36"/>
      <c r="G241" s="141">
        <f>G242+G459+G621+G631+G639</f>
        <v>1372652945.6299999</v>
      </c>
      <c r="H241" s="141">
        <f>H242+H459+H621+H631+H639</f>
        <v>1340108542.52</v>
      </c>
      <c r="I241" s="141">
        <f>I242+I459+I621+I631+I639</f>
        <v>1420605736.29</v>
      </c>
      <c r="J241" s="71">
        <f t="shared" ref="J241:O241" si="95">J242+J459+J621+J631+J639+J410</f>
        <v>18738720</v>
      </c>
      <c r="K241" s="71">
        <f t="shared" si="95"/>
        <v>0</v>
      </c>
      <c r="L241" s="71">
        <f t="shared" si="95"/>
        <v>0</v>
      </c>
      <c r="M241" s="71">
        <f t="shared" si="95"/>
        <v>0</v>
      </c>
      <c r="N241" s="71">
        <f t="shared" si="95"/>
        <v>0</v>
      </c>
      <c r="O241" s="71">
        <f t="shared" si="95"/>
        <v>0</v>
      </c>
      <c r="P241" s="210"/>
      <c r="Q241" s="212"/>
      <c r="R241" s="210"/>
      <c r="S241" s="210"/>
      <c r="T241" s="210">
        <f>'прил 4'!G139+'прил 4'!G708+'прил 4'!G841+'прил 4'!G1231+'прил 4'!G1365++'прил 4'!G1427+'прил 4'!G1477</f>
        <v>1372267384.4599998</v>
      </c>
      <c r="V241" s="210"/>
      <c r="W241" s="210"/>
    </row>
    <row r="242" spans="1:23" s="18" customFormat="1" ht="42.75" customHeight="1" x14ac:dyDescent="0.2">
      <c r="A242" s="80" t="s">
        <v>1058</v>
      </c>
      <c r="B242" s="14">
        <v>774</v>
      </c>
      <c r="C242" s="15" t="s">
        <v>23</v>
      </c>
      <c r="D242" s="15" t="s">
        <v>16</v>
      </c>
      <c r="E242" s="15" t="s">
        <v>197</v>
      </c>
      <c r="F242" s="15"/>
      <c r="G242" s="70">
        <f>G256+G259+G265+G271+G278+G287+G290+G321+G324+G327+G330+G333+G338+G347+G374+G385+G397+G412+G421+G422+G423+G425+G443+G446+G455+G315+G341+G350+G344+G356+G368+G360+G359++G456+G293+G281+G282+G389+G371+G262+G250+G392+G294+G246+G363</f>
        <v>1280167290.75</v>
      </c>
      <c r="H242" s="70">
        <f t="shared" ref="H242:I242" si="96">H256+H259+H265+H271+H278+H287+H290+H321+H324+H327+H330+H333+H338+H347+H374+H385+H397+H412+H421+H422+H423+H425+H443+H446+H455+H315+H341+H350+H344+H356+H368+H360+H359++H456+H293+H281+H282+H389+H371+H262+H250+H392+H294+H246+H363</f>
        <v>1289271822.3699999</v>
      </c>
      <c r="I242" s="70">
        <f t="shared" si="96"/>
        <v>1305021987.5600002</v>
      </c>
      <c r="J242" s="17">
        <v>18738720</v>
      </c>
      <c r="P242" s="17"/>
      <c r="Q242" s="17"/>
      <c r="R242" s="17"/>
      <c r="S242" s="17"/>
      <c r="T242" s="17"/>
      <c r="V242" s="17"/>
      <c r="W242" s="17"/>
    </row>
    <row r="243" spans="1:23" ht="50.25" hidden="1" customHeight="1" x14ac:dyDescent="0.2">
      <c r="A243" s="16" t="s">
        <v>571</v>
      </c>
      <c r="B243" s="15" t="s">
        <v>89</v>
      </c>
      <c r="C243" s="15" t="s">
        <v>23</v>
      </c>
      <c r="D243" s="15" t="s">
        <v>25</v>
      </c>
      <c r="E243" s="15" t="s">
        <v>570</v>
      </c>
      <c r="F243" s="15"/>
      <c r="G243" s="70">
        <f t="shared" ref="G243:I244" si="97">G244</f>
        <v>0</v>
      </c>
      <c r="H243" s="70">
        <f t="shared" si="97"/>
        <v>0</v>
      </c>
      <c r="I243" s="70">
        <f t="shared" si="97"/>
        <v>0</v>
      </c>
      <c r="J243" s="1"/>
    </row>
    <row r="244" spans="1:23" s="18" customFormat="1" ht="25.5" hidden="1" x14ac:dyDescent="0.2">
      <c r="A244" s="16" t="s">
        <v>27</v>
      </c>
      <c r="B244" s="15" t="s">
        <v>89</v>
      </c>
      <c r="C244" s="15" t="s">
        <v>23</v>
      </c>
      <c r="D244" s="15" t="s">
        <v>25</v>
      </c>
      <c r="E244" s="15" t="s">
        <v>570</v>
      </c>
      <c r="F244" s="15" t="s">
        <v>28</v>
      </c>
      <c r="G244" s="70">
        <f t="shared" si="97"/>
        <v>0</v>
      </c>
      <c r="H244" s="70">
        <f t="shared" si="97"/>
        <v>0</v>
      </c>
      <c r="I244" s="70">
        <f t="shared" si="97"/>
        <v>0</v>
      </c>
      <c r="L244" s="17" t="e">
        <f>#REF!+#REF!</f>
        <v>#REF!</v>
      </c>
      <c r="M244" s="17" t="e">
        <f>#REF!-L244</f>
        <v>#REF!</v>
      </c>
      <c r="P244" s="17"/>
      <c r="Q244" s="17"/>
      <c r="R244" s="17"/>
      <c r="S244" s="17"/>
      <c r="T244" s="17"/>
    </row>
    <row r="245" spans="1:23" s="18" customFormat="1" hidden="1" x14ac:dyDescent="0.2">
      <c r="A245" s="16" t="s">
        <v>29</v>
      </c>
      <c r="B245" s="15" t="s">
        <v>89</v>
      </c>
      <c r="C245" s="15" t="s">
        <v>23</v>
      </c>
      <c r="D245" s="15" t="s">
        <v>25</v>
      </c>
      <c r="E245" s="15" t="s">
        <v>570</v>
      </c>
      <c r="F245" s="15" t="s">
        <v>30</v>
      </c>
      <c r="G245" s="70">
        <f>'прил 4'!G845</f>
        <v>0</v>
      </c>
      <c r="H245" s="70">
        <f>'прил 4'!H844</f>
        <v>0</v>
      </c>
      <c r="I245" s="70">
        <f>'прил 4'!I844</f>
        <v>0</v>
      </c>
      <c r="P245" s="17"/>
      <c r="Q245" s="17"/>
      <c r="R245" s="17"/>
      <c r="S245" s="17"/>
      <c r="T245" s="17"/>
    </row>
    <row r="246" spans="1:23" ht="30.75" customHeight="1" x14ac:dyDescent="0.2">
      <c r="A246" s="373" t="s">
        <v>1559</v>
      </c>
      <c r="B246" s="82" t="s">
        <v>89</v>
      </c>
      <c r="C246" s="82" t="s">
        <v>23</v>
      </c>
      <c r="D246" s="82" t="s">
        <v>66</v>
      </c>
      <c r="E246" s="82" t="s">
        <v>1556</v>
      </c>
      <c r="F246" s="82"/>
      <c r="G246" s="84">
        <f>G247</f>
        <v>696383.99</v>
      </c>
      <c r="H246" s="84">
        <f>H248</f>
        <v>0</v>
      </c>
      <c r="I246" s="84">
        <f>I248</f>
        <v>0</v>
      </c>
      <c r="J246" s="159"/>
      <c r="K246" s="166"/>
      <c r="L246" s="166"/>
      <c r="M246" s="166"/>
      <c r="N246" s="166"/>
      <c r="O246" s="166"/>
      <c r="P246" s="166"/>
      <c r="Q246" s="166"/>
      <c r="R246" s="166"/>
      <c r="S246" s="1"/>
      <c r="T246" s="1"/>
    </row>
    <row r="247" spans="1:23" ht="146.25" customHeight="1" x14ac:dyDescent="0.2">
      <c r="A247" s="358" t="s">
        <v>1558</v>
      </c>
      <c r="B247" s="82" t="s">
        <v>89</v>
      </c>
      <c r="C247" s="82" t="s">
        <v>23</v>
      </c>
      <c r="D247" s="82" t="s">
        <v>66</v>
      </c>
      <c r="E247" s="82" t="s">
        <v>1557</v>
      </c>
      <c r="F247" s="82"/>
      <c r="G247" s="84">
        <f>G249</f>
        <v>696383.99</v>
      </c>
      <c r="H247" s="84">
        <f t="shared" ref="H247:I247" si="98">H249</f>
        <v>0</v>
      </c>
      <c r="I247" s="84">
        <f t="shared" si="98"/>
        <v>0</v>
      </c>
      <c r="J247" s="159"/>
      <c r="K247" s="166"/>
      <c r="L247" s="166"/>
      <c r="M247" s="166"/>
      <c r="N247" s="166"/>
      <c r="O247" s="166"/>
      <c r="P247" s="166"/>
      <c r="Q247" s="166"/>
      <c r="R247" s="166"/>
      <c r="S247" s="1"/>
      <c r="T247" s="1"/>
    </row>
    <row r="248" spans="1:23" s="18" customFormat="1" ht="25.5" x14ac:dyDescent="0.2">
      <c r="A248" s="80" t="s">
        <v>27</v>
      </c>
      <c r="B248" s="82" t="s">
        <v>89</v>
      </c>
      <c r="C248" s="82" t="s">
        <v>23</v>
      </c>
      <c r="D248" s="82" t="s">
        <v>66</v>
      </c>
      <c r="E248" s="82" t="s">
        <v>1557</v>
      </c>
      <c r="F248" s="82" t="s">
        <v>28</v>
      </c>
      <c r="G248" s="84">
        <f t="shared" ref="G248:I248" si="99">G249</f>
        <v>696383.99</v>
      </c>
      <c r="H248" s="84">
        <f t="shared" si="99"/>
        <v>0</v>
      </c>
      <c r="I248" s="84">
        <f t="shared" si="99"/>
        <v>0</v>
      </c>
      <c r="J248" s="159"/>
      <c r="K248" s="180"/>
      <c r="L248" s="180"/>
      <c r="M248" s="180"/>
      <c r="N248" s="180"/>
      <c r="O248" s="180"/>
      <c r="P248" s="180"/>
      <c r="Q248" s="180"/>
      <c r="R248" s="180"/>
    </row>
    <row r="249" spans="1:23" s="18" customFormat="1" x14ac:dyDescent="0.2">
      <c r="A249" s="80" t="s">
        <v>29</v>
      </c>
      <c r="B249" s="82" t="s">
        <v>89</v>
      </c>
      <c r="C249" s="82" t="s">
        <v>23</v>
      </c>
      <c r="D249" s="82" t="s">
        <v>66</v>
      </c>
      <c r="E249" s="82" t="s">
        <v>1557</v>
      </c>
      <c r="F249" s="82" t="s">
        <v>30</v>
      </c>
      <c r="G249" s="84">
        <f>'прил 4'!G1236</f>
        <v>696383.99</v>
      </c>
      <c r="H249" s="84"/>
      <c r="I249" s="84"/>
      <c r="J249" s="159"/>
      <c r="K249" s="180"/>
      <c r="L249" s="180"/>
      <c r="M249" s="180"/>
      <c r="N249" s="180"/>
      <c r="O249" s="180"/>
      <c r="P249" s="180"/>
      <c r="Q249" s="180"/>
      <c r="R249" s="180"/>
    </row>
    <row r="250" spans="1:23" s="18" customFormat="1" ht="25.5" x14ac:dyDescent="0.2">
      <c r="A250" s="80" t="s">
        <v>1453</v>
      </c>
      <c r="B250" s="82" t="s">
        <v>89</v>
      </c>
      <c r="C250" s="82" t="s">
        <v>23</v>
      </c>
      <c r="D250" s="82" t="s">
        <v>25</v>
      </c>
      <c r="E250" s="82" t="s">
        <v>1452</v>
      </c>
      <c r="F250" s="82"/>
      <c r="G250" s="84">
        <f>G251</f>
        <v>4396968.58</v>
      </c>
      <c r="H250" s="84">
        <f t="shared" ref="H250:I250" si="100">H251</f>
        <v>4396968.58</v>
      </c>
      <c r="I250" s="84">
        <f t="shared" si="100"/>
        <v>5315495.72</v>
      </c>
      <c r="J250" s="159"/>
      <c r="K250" s="180"/>
      <c r="L250" s="180"/>
      <c r="M250" s="180"/>
      <c r="N250" s="180"/>
      <c r="O250" s="180"/>
      <c r="P250" s="180"/>
      <c r="Q250" s="180"/>
      <c r="R250" s="180"/>
    </row>
    <row r="251" spans="1:23" ht="81" customHeight="1" x14ac:dyDescent="0.2">
      <c r="A251" s="101" t="s">
        <v>1264</v>
      </c>
      <c r="B251" s="82" t="s">
        <v>89</v>
      </c>
      <c r="C251" s="82" t="s">
        <v>23</v>
      </c>
      <c r="D251" s="82" t="s">
        <v>25</v>
      </c>
      <c r="E251" s="82" t="s">
        <v>1451</v>
      </c>
      <c r="F251" s="82"/>
      <c r="G251" s="84">
        <f t="shared" ref="G251:I252" si="101">G252</f>
        <v>4396968.58</v>
      </c>
      <c r="H251" s="84">
        <f t="shared" si="101"/>
        <v>4396968.58</v>
      </c>
      <c r="I251" s="84">
        <f t="shared" si="101"/>
        <v>5315495.72</v>
      </c>
      <c r="J251" s="159"/>
      <c r="K251" s="159"/>
      <c r="L251" s="159"/>
      <c r="M251" s="166"/>
      <c r="N251" s="166"/>
      <c r="O251" s="166"/>
      <c r="P251" s="166"/>
      <c r="Q251" s="189"/>
      <c r="R251" s="166"/>
      <c r="S251" s="1"/>
      <c r="T251" s="1"/>
    </row>
    <row r="252" spans="1:23" s="18" customFormat="1" ht="25.5" x14ac:dyDescent="0.2">
      <c r="A252" s="80" t="s">
        <v>27</v>
      </c>
      <c r="B252" s="82" t="s">
        <v>89</v>
      </c>
      <c r="C252" s="82" t="s">
        <v>23</v>
      </c>
      <c r="D252" s="82" t="s">
        <v>25</v>
      </c>
      <c r="E252" s="82" t="s">
        <v>1451</v>
      </c>
      <c r="F252" s="82" t="s">
        <v>28</v>
      </c>
      <c r="G252" s="84">
        <f t="shared" si="101"/>
        <v>4396968.58</v>
      </c>
      <c r="H252" s="84">
        <f t="shared" si="101"/>
        <v>4396968.58</v>
      </c>
      <c r="I252" s="84">
        <f t="shared" si="101"/>
        <v>5315495.72</v>
      </c>
      <c r="J252" s="159"/>
      <c r="K252" s="180"/>
      <c r="L252" s="180"/>
      <c r="M252" s="193"/>
      <c r="N252" s="193"/>
      <c r="O252" s="180"/>
      <c r="P252" s="180"/>
      <c r="Q252" s="193"/>
      <c r="R252" s="180"/>
    </row>
    <row r="253" spans="1:23" s="18" customFormat="1" x14ac:dyDescent="0.2">
      <c r="A253" s="80" t="s">
        <v>29</v>
      </c>
      <c r="B253" s="82" t="s">
        <v>89</v>
      </c>
      <c r="C253" s="82" t="s">
        <v>23</v>
      </c>
      <c r="D253" s="82" t="s">
        <v>25</v>
      </c>
      <c r="E253" s="82" t="s">
        <v>1451</v>
      </c>
      <c r="F253" s="82" t="s">
        <v>30</v>
      </c>
      <c r="G253" s="70">
        <f>'прил 4'!G849</f>
        <v>4396968.58</v>
      </c>
      <c r="H253" s="70">
        <f>'прил 4'!H849</f>
        <v>4396968.58</v>
      </c>
      <c r="I253" s="70">
        <f>'прил 4'!I849</f>
        <v>5315495.72</v>
      </c>
      <c r="J253" s="159"/>
      <c r="K253" s="180"/>
      <c r="L253" s="180"/>
      <c r="M253" s="180"/>
      <c r="N253" s="180"/>
      <c r="O253" s="180"/>
      <c r="P253" s="180"/>
      <c r="Q253" s="180"/>
      <c r="R253" s="180"/>
    </row>
    <row r="254" spans="1:23" s="18" customFormat="1" ht="58.5" customHeight="1" x14ac:dyDescent="0.2">
      <c r="A254" s="101" t="s">
        <v>1340</v>
      </c>
      <c r="B254" s="15" t="s">
        <v>89</v>
      </c>
      <c r="C254" s="15" t="s">
        <v>23</v>
      </c>
      <c r="D254" s="15" t="s">
        <v>25</v>
      </c>
      <c r="E254" s="15" t="s">
        <v>390</v>
      </c>
      <c r="F254" s="15"/>
      <c r="G254" s="84">
        <f t="shared" ref="G254:I255" si="102">G255</f>
        <v>648255.75</v>
      </c>
      <c r="H254" s="84">
        <f t="shared" si="102"/>
        <v>658092.36</v>
      </c>
      <c r="I254" s="84">
        <f t="shared" si="102"/>
        <v>668277.79</v>
      </c>
      <c r="J254" s="17">
        <v>188298123</v>
      </c>
      <c r="P254" s="17"/>
      <c r="Q254" s="17"/>
      <c r="R254" s="17"/>
      <c r="S254" s="17"/>
      <c r="T254" s="17"/>
      <c r="V254" s="17"/>
      <c r="W254" s="17"/>
    </row>
    <row r="255" spans="1:23" s="18" customFormat="1" ht="25.5" x14ac:dyDescent="0.2">
      <c r="A255" s="16" t="s">
        <v>27</v>
      </c>
      <c r="B255" s="15" t="s">
        <v>89</v>
      </c>
      <c r="C255" s="15" t="s">
        <v>23</v>
      </c>
      <c r="D255" s="15" t="s">
        <v>25</v>
      </c>
      <c r="E255" s="15" t="s">
        <v>390</v>
      </c>
      <c r="F255" s="15" t="s">
        <v>28</v>
      </c>
      <c r="G255" s="84">
        <f t="shared" si="102"/>
        <v>648255.75</v>
      </c>
      <c r="H255" s="84">
        <f t="shared" si="102"/>
        <v>658092.36</v>
      </c>
      <c r="I255" s="84">
        <f t="shared" si="102"/>
        <v>668277.79</v>
      </c>
      <c r="J255" s="17">
        <v>100473040</v>
      </c>
      <c r="P255" s="17"/>
      <c r="Q255" s="17"/>
      <c r="R255" s="17"/>
      <c r="S255" s="17"/>
      <c r="T255" s="17"/>
    </row>
    <row r="256" spans="1:23" s="18" customFormat="1" x14ac:dyDescent="0.2">
      <c r="A256" s="16" t="s">
        <v>29</v>
      </c>
      <c r="B256" s="15" t="s">
        <v>89</v>
      </c>
      <c r="C256" s="15" t="s">
        <v>23</v>
      </c>
      <c r="D256" s="15" t="s">
        <v>25</v>
      </c>
      <c r="E256" s="15" t="s">
        <v>390</v>
      </c>
      <c r="F256" s="15" t="s">
        <v>30</v>
      </c>
      <c r="G256" s="70">
        <f>'прил 4'!G1481</f>
        <v>648255.75</v>
      </c>
      <c r="H256" s="70">
        <f>'прил 4'!H1481</f>
        <v>658092.36</v>
      </c>
      <c r="I256" s="70">
        <f>'прил 4'!I1481</f>
        <v>668277.79</v>
      </c>
      <c r="J256" s="17">
        <v>1481975</v>
      </c>
      <c r="P256" s="17"/>
      <c r="Q256" s="17"/>
      <c r="R256" s="17"/>
      <c r="S256" s="17"/>
      <c r="T256" s="17"/>
    </row>
    <row r="257" spans="1:20" s="18" customFormat="1" ht="63.75" x14ac:dyDescent="0.2">
      <c r="A257" s="101" t="s">
        <v>792</v>
      </c>
      <c r="B257" s="15" t="s">
        <v>89</v>
      </c>
      <c r="C257" s="15" t="s">
        <v>23</v>
      </c>
      <c r="D257" s="15" t="s">
        <v>25</v>
      </c>
      <c r="E257" s="15" t="s">
        <v>684</v>
      </c>
      <c r="F257" s="15"/>
      <c r="G257" s="70">
        <f t="shared" ref="G257:I258" si="103">G258</f>
        <v>0</v>
      </c>
      <c r="H257" s="70">
        <f t="shared" si="103"/>
        <v>1674344</v>
      </c>
      <c r="I257" s="70">
        <f t="shared" si="103"/>
        <v>1674344</v>
      </c>
      <c r="P257" s="17"/>
      <c r="Q257" s="17"/>
      <c r="R257" s="17"/>
      <c r="S257" s="17"/>
      <c r="T257" s="17"/>
    </row>
    <row r="258" spans="1:20" s="18" customFormat="1" ht="25.5" x14ac:dyDescent="0.2">
      <c r="A258" s="16" t="s">
        <v>27</v>
      </c>
      <c r="B258" s="15" t="s">
        <v>89</v>
      </c>
      <c r="C258" s="15" t="s">
        <v>23</v>
      </c>
      <c r="D258" s="15" t="s">
        <v>25</v>
      </c>
      <c r="E258" s="15" t="s">
        <v>684</v>
      </c>
      <c r="F258" s="15" t="s">
        <v>28</v>
      </c>
      <c r="G258" s="70">
        <f t="shared" si="103"/>
        <v>0</v>
      </c>
      <c r="H258" s="70">
        <f t="shared" si="103"/>
        <v>1674344</v>
      </c>
      <c r="I258" s="70">
        <f t="shared" si="103"/>
        <v>1674344</v>
      </c>
      <c r="P258" s="17"/>
      <c r="Q258" s="17"/>
      <c r="R258" s="17"/>
      <c r="S258" s="17"/>
      <c r="T258" s="17"/>
    </row>
    <row r="259" spans="1:20" s="18" customFormat="1" x14ac:dyDescent="0.2">
      <c r="A259" s="16" t="s">
        <v>29</v>
      </c>
      <c r="B259" s="15" t="s">
        <v>89</v>
      </c>
      <c r="C259" s="15" t="s">
        <v>23</v>
      </c>
      <c r="D259" s="15" t="s">
        <v>25</v>
      </c>
      <c r="E259" s="15" t="s">
        <v>684</v>
      </c>
      <c r="F259" s="15" t="s">
        <v>30</v>
      </c>
      <c r="G259" s="70">
        <f>'прил 4'!G900</f>
        <v>0</v>
      </c>
      <c r="H259" s="70">
        <f>'прил 4'!H900</f>
        <v>1674344</v>
      </c>
      <c r="I259" s="70">
        <f>'прил 4'!I900</f>
        <v>1674344</v>
      </c>
      <c r="P259" s="17"/>
      <c r="Q259" s="17"/>
      <c r="R259" s="17"/>
      <c r="S259" s="17"/>
      <c r="T259" s="17"/>
    </row>
    <row r="260" spans="1:20" ht="75" hidden="1" customHeight="1" x14ac:dyDescent="0.2">
      <c r="A260" s="101" t="s">
        <v>1264</v>
      </c>
      <c r="B260" s="82" t="s">
        <v>89</v>
      </c>
      <c r="C260" s="82" t="s">
        <v>23</v>
      </c>
      <c r="D260" s="82" t="s">
        <v>25</v>
      </c>
      <c r="E260" s="15" t="s">
        <v>1263</v>
      </c>
      <c r="F260" s="15"/>
      <c r="G260" s="70">
        <f t="shared" ref="G260:I260" si="104">G261</f>
        <v>0</v>
      </c>
      <c r="H260" s="70">
        <f t="shared" si="104"/>
        <v>0</v>
      </c>
      <c r="I260" s="84">
        <f t="shared" si="104"/>
        <v>0</v>
      </c>
      <c r="J260" s="159"/>
      <c r="K260" s="166"/>
      <c r="L260" s="166"/>
      <c r="M260" s="166"/>
      <c r="N260" s="166"/>
      <c r="O260" s="166"/>
      <c r="P260" s="166"/>
      <c r="Q260" s="166"/>
      <c r="R260" s="166"/>
      <c r="S260" s="1"/>
      <c r="T260" s="1"/>
    </row>
    <row r="261" spans="1:20" ht="25.5" hidden="1" x14ac:dyDescent="0.2">
      <c r="A261" s="80" t="s">
        <v>27</v>
      </c>
      <c r="B261" s="82" t="s">
        <v>89</v>
      </c>
      <c r="C261" s="82" t="s">
        <v>23</v>
      </c>
      <c r="D261" s="82" t="s">
        <v>25</v>
      </c>
      <c r="E261" s="15" t="s">
        <v>1263</v>
      </c>
      <c r="F261" s="82" t="s">
        <v>28</v>
      </c>
      <c r="G261" s="70">
        <f>G262</f>
        <v>0</v>
      </c>
      <c r="H261" s="84">
        <f>H262</f>
        <v>0</v>
      </c>
      <c r="I261" s="84">
        <f>I262</f>
        <v>0</v>
      </c>
      <c r="J261" s="159"/>
      <c r="K261" s="166"/>
      <c r="L261" s="166"/>
      <c r="M261" s="166"/>
      <c r="N261" s="166"/>
      <c r="O261" s="166"/>
      <c r="P261" s="166"/>
      <c r="Q261" s="166"/>
      <c r="R261" s="166"/>
      <c r="S261" s="1"/>
      <c r="T261" s="1"/>
    </row>
    <row r="262" spans="1:20" hidden="1" x14ac:dyDescent="0.2">
      <c r="A262" s="80" t="s">
        <v>29</v>
      </c>
      <c r="B262" s="82" t="s">
        <v>89</v>
      </c>
      <c r="C262" s="82" t="s">
        <v>23</v>
      </c>
      <c r="D262" s="82" t="s">
        <v>25</v>
      </c>
      <c r="E262" s="15" t="s">
        <v>1263</v>
      </c>
      <c r="F262" s="82" t="s">
        <v>30</v>
      </c>
      <c r="G262" s="70">
        <f>'прил 4'!G945</f>
        <v>0</v>
      </c>
      <c r="H262" s="70">
        <f>'прил 4'!H945</f>
        <v>0</v>
      </c>
      <c r="I262" s="70">
        <f>'прил 4'!I945</f>
        <v>0</v>
      </c>
      <c r="J262" s="159"/>
      <c r="K262" s="166"/>
      <c r="L262" s="166"/>
      <c r="M262" s="166"/>
      <c r="N262" s="166"/>
      <c r="O262" s="166"/>
      <c r="P262" s="166"/>
      <c r="Q262" s="166"/>
      <c r="R262" s="166"/>
      <c r="S262" s="1"/>
      <c r="T262" s="1"/>
    </row>
    <row r="263" spans="1:20" s="18" customFormat="1" ht="70.5" customHeight="1" x14ac:dyDescent="0.2">
      <c r="A263" s="101" t="s">
        <v>1337</v>
      </c>
      <c r="B263" s="15"/>
      <c r="C263" s="15"/>
      <c r="D263" s="15"/>
      <c r="E263" s="82" t="s">
        <v>1330</v>
      </c>
      <c r="F263" s="15"/>
      <c r="G263" s="70">
        <f>G264</f>
        <v>56017990.280000001</v>
      </c>
      <c r="H263" s="70">
        <f t="shared" ref="G263:I264" si="105">H264</f>
        <v>59023646.920000002</v>
      </c>
      <c r="I263" s="70">
        <f t="shared" si="105"/>
        <v>59023620.75</v>
      </c>
      <c r="J263" s="17">
        <v>1277362</v>
      </c>
      <c r="P263" s="17"/>
      <c r="Q263" s="17"/>
      <c r="R263" s="17"/>
      <c r="S263" s="17"/>
      <c r="T263" s="17"/>
    </row>
    <row r="264" spans="1:20" s="18" customFormat="1" ht="25.5" x14ac:dyDescent="0.2">
      <c r="A264" s="16" t="s">
        <v>27</v>
      </c>
      <c r="B264" s="15" t="s">
        <v>89</v>
      </c>
      <c r="C264" s="15" t="s">
        <v>23</v>
      </c>
      <c r="D264" s="15" t="s">
        <v>25</v>
      </c>
      <c r="E264" s="82" t="s">
        <v>1330</v>
      </c>
      <c r="F264" s="15" t="s">
        <v>28</v>
      </c>
      <c r="G264" s="70">
        <f t="shared" si="105"/>
        <v>56017990.280000001</v>
      </c>
      <c r="H264" s="70">
        <f t="shared" si="105"/>
        <v>59023646.920000002</v>
      </c>
      <c r="I264" s="70">
        <f t="shared" si="105"/>
        <v>59023620.75</v>
      </c>
      <c r="J264" s="17">
        <v>442381</v>
      </c>
      <c r="P264" s="17"/>
      <c r="Q264" s="17"/>
      <c r="R264" s="17"/>
      <c r="S264" s="17"/>
      <c r="T264" s="17"/>
    </row>
    <row r="265" spans="1:20" s="18" customFormat="1" x14ac:dyDescent="0.2">
      <c r="A265" s="16" t="s">
        <v>29</v>
      </c>
      <c r="B265" s="15" t="s">
        <v>89</v>
      </c>
      <c r="C265" s="15" t="s">
        <v>23</v>
      </c>
      <c r="D265" s="15" t="s">
        <v>25</v>
      </c>
      <c r="E265" s="82" t="s">
        <v>1330</v>
      </c>
      <c r="F265" s="15" t="s">
        <v>30</v>
      </c>
      <c r="G265" s="70">
        <f>'прил 4'!G852+'прил 4'!G712+'прил 4'!G1239+'прил 4'!G143</f>
        <v>56017990.280000001</v>
      </c>
      <c r="H265" s="70">
        <f>'прил 4'!H852+'прил 4'!H712+'прил 4'!H1239+'прил 4'!H143</f>
        <v>59023646.920000002</v>
      </c>
      <c r="I265" s="70">
        <f>'прил 4'!I852+'прил 4'!I712+'прил 4'!I1239+'прил 4'!I143</f>
        <v>59023620.75</v>
      </c>
      <c r="J265" s="17">
        <v>100000</v>
      </c>
      <c r="P265" s="17"/>
      <c r="Q265" s="17"/>
      <c r="R265" s="17"/>
      <c r="S265" s="17"/>
      <c r="T265" s="17"/>
    </row>
    <row r="266" spans="1:20" s="18" customFormat="1" hidden="1" x14ac:dyDescent="0.2">
      <c r="A266" s="274" t="s">
        <v>956</v>
      </c>
      <c r="B266" s="273" t="s">
        <v>89</v>
      </c>
      <c r="C266" s="273" t="s">
        <v>23</v>
      </c>
      <c r="D266" s="273" t="s">
        <v>25</v>
      </c>
      <c r="E266" s="273" t="s">
        <v>120</v>
      </c>
      <c r="F266" s="273"/>
      <c r="G266" s="70">
        <f>G267+G269</f>
        <v>788574100</v>
      </c>
      <c r="H266" s="70">
        <f t="shared" ref="H266:I266" si="106">H267+H269</f>
        <v>802398478.94000006</v>
      </c>
      <c r="I266" s="70">
        <f t="shared" si="106"/>
        <v>808831645.09000003</v>
      </c>
      <c r="J266" s="17">
        <v>1000000</v>
      </c>
      <c r="P266" s="17"/>
      <c r="Q266" s="17"/>
      <c r="R266" s="17"/>
      <c r="S266" s="17"/>
      <c r="T266" s="17"/>
    </row>
    <row r="267" spans="1:20" s="18" customFormat="1" hidden="1" x14ac:dyDescent="0.2">
      <c r="A267" s="271" t="s">
        <v>60</v>
      </c>
      <c r="B267" s="273" t="s">
        <v>89</v>
      </c>
      <c r="C267" s="273" t="s">
        <v>23</v>
      </c>
      <c r="D267" s="273" t="s">
        <v>25</v>
      </c>
      <c r="E267" s="273" t="s">
        <v>120</v>
      </c>
      <c r="F267" s="273" t="s">
        <v>61</v>
      </c>
      <c r="G267" s="70">
        <f t="shared" ref="G267:I267" si="107">G268</f>
        <v>0</v>
      </c>
      <c r="H267" s="84">
        <f t="shared" si="107"/>
        <v>0</v>
      </c>
      <c r="I267" s="84">
        <f t="shared" si="107"/>
        <v>0</v>
      </c>
      <c r="J267" s="17">
        <v>28108080</v>
      </c>
      <c r="P267" s="17"/>
      <c r="Q267" s="17"/>
      <c r="R267" s="17"/>
      <c r="S267" s="17"/>
      <c r="T267" s="17"/>
    </row>
    <row r="268" spans="1:20" s="18" customFormat="1" hidden="1" x14ac:dyDescent="0.2">
      <c r="A268" s="271" t="s">
        <v>162</v>
      </c>
      <c r="B268" s="273" t="s">
        <v>89</v>
      </c>
      <c r="C268" s="273" t="s">
        <v>23</v>
      </c>
      <c r="D268" s="273" t="s">
        <v>25</v>
      </c>
      <c r="E268" s="273" t="s">
        <v>120</v>
      </c>
      <c r="F268" s="273" t="s">
        <v>163</v>
      </c>
      <c r="G268" s="70">
        <f>'прил 4'!G858</f>
        <v>0</v>
      </c>
      <c r="H268" s="84">
        <f>'прил 4'!H858</f>
        <v>0</v>
      </c>
      <c r="I268" s="84">
        <f>'прил 4'!I858</f>
        <v>0</v>
      </c>
      <c r="J268" s="17">
        <v>346225581</v>
      </c>
      <c r="P268" s="17"/>
      <c r="Q268" s="17"/>
      <c r="R268" s="17"/>
      <c r="S268" s="17"/>
      <c r="T268" s="17"/>
    </row>
    <row r="269" spans="1:20" s="18" customFormat="1" ht="29.25" customHeight="1" x14ac:dyDescent="0.2">
      <c r="A269" s="101" t="s">
        <v>956</v>
      </c>
      <c r="B269" s="14">
        <v>774</v>
      </c>
      <c r="C269" s="15" t="s">
        <v>23</v>
      </c>
      <c r="D269" s="15" t="s">
        <v>16</v>
      </c>
      <c r="E269" s="15" t="s">
        <v>1327</v>
      </c>
      <c r="F269" s="15"/>
      <c r="G269" s="70">
        <f>G270+G279</f>
        <v>788574100</v>
      </c>
      <c r="H269" s="70">
        <f t="shared" ref="G269:I270" si="108">H270</f>
        <v>802398478.94000006</v>
      </c>
      <c r="I269" s="70">
        <f t="shared" si="108"/>
        <v>808831645.09000003</v>
      </c>
      <c r="J269" s="17"/>
      <c r="P269" s="17"/>
      <c r="Q269" s="17"/>
      <c r="R269" s="17"/>
      <c r="S269" s="17"/>
      <c r="T269" s="17"/>
    </row>
    <row r="270" spans="1:20" s="18" customFormat="1" ht="25.5" x14ac:dyDescent="0.2">
      <c r="A270" s="16" t="s">
        <v>27</v>
      </c>
      <c r="B270" s="14">
        <v>774</v>
      </c>
      <c r="C270" s="15" t="s">
        <v>23</v>
      </c>
      <c r="D270" s="15" t="s">
        <v>16</v>
      </c>
      <c r="E270" s="15" t="s">
        <v>1327</v>
      </c>
      <c r="F270" s="15" t="s">
        <v>28</v>
      </c>
      <c r="G270" s="70">
        <f t="shared" si="108"/>
        <v>777821237.74000001</v>
      </c>
      <c r="H270" s="70">
        <f t="shared" si="108"/>
        <v>802398478.94000006</v>
      </c>
      <c r="I270" s="70">
        <f t="shared" si="108"/>
        <v>808831645.09000003</v>
      </c>
      <c r="J270" s="17">
        <v>6074133</v>
      </c>
      <c r="P270" s="17"/>
      <c r="Q270" s="17"/>
      <c r="R270" s="17"/>
      <c r="S270" s="17"/>
      <c r="T270" s="17"/>
    </row>
    <row r="271" spans="1:20" s="18" customFormat="1" x14ac:dyDescent="0.2">
      <c r="A271" s="16" t="s">
        <v>29</v>
      </c>
      <c r="B271" s="14">
        <v>774</v>
      </c>
      <c r="C271" s="15" t="s">
        <v>23</v>
      </c>
      <c r="D271" s="15" t="s">
        <v>16</v>
      </c>
      <c r="E271" s="15" t="s">
        <v>1327</v>
      </c>
      <c r="F271" s="15" t="s">
        <v>30</v>
      </c>
      <c r="G271" s="70">
        <f>'прил 4'!G715+'прил 4'!G855+'прил 4'!G1242</f>
        <v>777821237.74000001</v>
      </c>
      <c r="H271" s="70">
        <f>'прил 4'!H715+'прил 4'!H855+'прил 4'!H1242</f>
        <v>802398478.94000006</v>
      </c>
      <c r="I271" s="70">
        <f>'прил 4'!I715+'прил 4'!I855+'прил 4'!I1242</f>
        <v>808831645.09000003</v>
      </c>
      <c r="J271" s="17">
        <v>123332466</v>
      </c>
      <c r="P271" s="17"/>
      <c r="Q271" s="17"/>
      <c r="R271" s="17"/>
      <c r="S271" s="17"/>
      <c r="T271" s="17"/>
    </row>
    <row r="272" spans="1:20" s="18" customFormat="1" ht="15" hidden="1" customHeight="1" x14ac:dyDescent="0.2">
      <c r="A272" s="16" t="s">
        <v>86</v>
      </c>
      <c r="B272" s="14">
        <v>774</v>
      </c>
      <c r="C272" s="15" t="s">
        <v>23</v>
      </c>
      <c r="D272" s="15" t="s">
        <v>16</v>
      </c>
      <c r="E272" s="15" t="s">
        <v>198</v>
      </c>
      <c r="F272" s="15"/>
      <c r="G272" s="70">
        <f t="shared" ref="G272:I273" si="109">G273</f>
        <v>0</v>
      </c>
      <c r="H272" s="84">
        <f t="shared" si="109"/>
        <v>0</v>
      </c>
      <c r="I272" s="84">
        <f t="shared" si="109"/>
        <v>0</v>
      </c>
      <c r="J272" s="17"/>
      <c r="P272" s="17"/>
      <c r="Q272" s="17"/>
      <c r="R272" s="17"/>
      <c r="S272" s="17"/>
      <c r="T272" s="17"/>
    </row>
    <row r="273" spans="1:20" s="18" customFormat="1" ht="25.5" hidden="1" x14ac:dyDescent="0.2">
      <c r="A273" s="16" t="s">
        <v>27</v>
      </c>
      <c r="B273" s="14">
        <v>774</v>
      </c>
      <c r="C273" s="15" t="s">
        <v>23</v>
      </c>
      <c r="D273" s="15" t="s">
        <v>16</v>
      </c>
      <c r="E273" s="15" t="s">
        <v>198</v>
      </c>
      <c r="F273" s="15" t="s">
        <v>28</v>
      </c>
      <c r="G273" s="70">
        <f t="shared" si="109"/>
        <v>0</v>
      </c>
      <c r="H273" s="84">
        <f t="shared" si="109"/>
        <v>0</v>
      </c>
      <c r="I273" s="84">
        <f t="shared" si="109"/>
        <v>0</v>
      </c>
      <c r="J273" s="17"/>
      <c r="P273" s="17"/>
      <c r="Q273" s="17"/>
      <c r="R273" s="17"/>
      <c r="S273" s="17"/>
      <c r="T273" s="17"/>
    </row>
    <row r="274" spans="1:20" s="18" customFormat="1" hidden="1" x14ac:dyDescent="0.2">
      <c r="A274" s="16" t="s">
        <v>29</v>
      </c>
      <c r="B274" s="14">
        <v>774</v>
      </c>
      <c r="C274" s="15" t="s">
        <v>23</v>
      </c>
      <c r="D274" s="15" t="s">
        <v>16</v>
      </c>
      <c r="E274" s="15" t="s">
        <v>198</v>
      </c>
      <c r="F274" s="15" t="s">
        <v>30</v>
      </c>
      <c r="G274" s="70"/>
      <c r="H274" s="84"/>
      <c r="I274" s="84"/>
      <c r="J274" s="17"/>
      <c r="P274" s="17"/>
      <c r="Q274" s="17"/>
      <c r="R274" s="17"/>
      <c r="S274" s="17"/>
      <c r="T274" s="17"/>
    </row>
    <row r="275" spans="1:20" s="18" customFormat="1" ht="51" hidden="1" x14ac:dyDescent="0.2">
      <c r="A275" s="16" t="s">
        <v>31</v>
      </c>
      <c r="B275" s="14">
        <v>774</v>
      </c>
      <c r="C275" s="15" t="s">
        <v>23</v>
      </c>
      <c r="D275" s="15" t="s">
        <v>16</v>
      </c>
      <c r="E275" s="15" t="s">
        <v>198</v>
      </c>
      <c r="F275" s="15" t="s">
        <v>87</v>
      </c>
      <c r="G275" s="70"/>
      <c r="H275" s="84"/>
      <c r="I275" s="84"/>
      <c r="J275" s="17"/>
      <c r="P275" s="17"/>
      <c r="Q275" s="17"/>
      <c r="R275" s="17"/>
      <c r="S275" s="17"/>
      <c r="T275" s="17"/>
    </row>
    <row r="276" spans="1:20" s="18" customFormat="1" ht="53.25" hidden="1" customHeight="1" x14ac:dyDescent="0.2">
      <c r="A276" s="16" t="s">
        <v>562</v>
      </c>
      <c r="B276" s="15" t="s">
        <v>89</v>
      </c>
      <c r="C276" s="15" t="s">
        <v>23</v>
      </c>
      <c r="D276" s="15" t="s">
        <v>66</v>
      </c>
      <c r="E276" s="15" t="s">
        <v>561</v>
      </c>
      <c r="F276" s="15"/>
      <c r="G276" s="70">
        <f t="shared" ref="G276:I277" si="110">G277</f>
        <v>0</v>
      </c>
      <c r="H276" s="70">
        <f t="shared" si="110"/>
        <v>0</v>
      </c>
      <c r="I276" s="70">
        <f t="shared" si="110"/>
        <v>0</v>
      </c>
      <c r="P276" s="17" t="s">
        <v>793</v>
      </c>
      <c r="Q276" s="17"/>
      <c r="R276" s="17"/>
      <c r="S276" s="17"/>
      <c r="T276" s="17"/>
    </row>
    <row r="277" spans="1:20" s="18" customFormat="1" ht="25.5" hidden="1" x14ac:dyDescent="0.2">
      <c r="A277" s="16" t="s">
        <v>27</v>
      </c>
      <c r="B277" s="15" t="s">
        <v>89</v>
      </c>
      <c r="C277" s="15" t="s">
        <v>23</v>
      </c>
      <c r="D277" s="15" t="s">
        <v>66</v>
      </c>
      <c r="E277" s="15" t="s">
        <v>561</v>
      </c>
      <c r="F277" s="15" t="s">
        <v>28</v>
      </c>
      <c r="G277" s="70">
        <f t="shared" si="110"/>
        <v>0</v>
      </c>
      <c r="H277" s="70">
        <f t="shared" si="110"/>
        <v>0</v>
      </c>
      <c r="I277" s="70">
        <f t="shared" si="110"/>
        <v>0</v>
      </c>
      <c r="P277" s="17"/>
      <c r="Q277" s="17"/>
      <c r="R277" s="17"/>
      <c r="S277" s="17"/>
      <c r="T277" s="17"/>
    </row>
    <row r="278" spans="1:20" s="18" customFormat="1" hidden="1" x14ac:dyDescent="0.2">
      <c r="A278" s="16" t="s">
        <v>29</v>
      </c>
      <c r="B278" s="15" t="s">
        <v>89</v>
      </c>
      <c r="C278" s="15" t="s">
        <v>23</v>
      </c>
      <c r="D278" s="15" t="s">
        <v>66</v>
      </c>
      <c r="E278" s="15" t="s">
        <v>561</v>
      </c>
      <c r="F278" s="15" t="s">
        <v>30</v>
      </c>
      <c r="G278" s="70">
        <f>'прил 4'!G1261</f>
        <v>0</v>
      </c>
      <c r="H278" s="70">
        <f>'прил 4'!H1261</f>
        <v>0</v>
      </c>
      <c r="I278" s="70">
        <f>'прил 4'!I1261</f>
        <v>0</v>
      </c>
      <c r="P278" s="17"/>
      <c r="Q278" s="17"/>
      <c r="R278" s="17"/>
      <c r="S278" s="17"/>
      <c r="T278" s="17"/>
    </row>
    <row r="279" spans="1:20" s="18" customFormat="1" ht="53.25" customHeight="1" x14ac:dyDescent="0.2">
      <c r="A279" s="16" t="s">
        <v>562</v>
      </c>
      <c r="B279" s="82" t="s">
        <v>89</v>
      </c>
      <c r="C279" s="82" t="s">
        <v>23</v>
      </c>
      <c r="D279" s="82" t="s">
        <v>66</v>
      </c>
      <c r="E279" s="82" t="s">
        <v>1328</v>
      </c>
      <c r="F279" s="82"/>
      <c r="G279" s="84">
        <f t="shared" ref="G279:I280" si="111">G280</f>
        <v>10752862.26</v>
      </c>
      <c r="H279" s="84">
        <f t="shared" si="111"/>
        <v>11293221.059999999</v>
      </c>
      <c r="I279" s="84">
        <f t="shared" si="111"/>
        <v>11223654.91</v>
      </c>
      <c r="J279" s="159"/>
      <c r="K279" s="180"/>
      <c r="L279" s="180"/>
      <c r="M279" s="180"/>
      <c r="N279" s="180"/>
      <c r="O279" s="180"/>
      <c r="P279" s="180"/>
      <c r="Q279" s="193"/>
      <c r="R279" s="180"/>
    </row>
    <row r="280" spans="1:20" s="18" customFormat="1" ht="25.5" x14ac:dyDescent="0.2">
      <c r="A280" s="80" t="s">
        <v>27</v>
      </c>
      <c r="B280" s="82" t="s">
        <v>89</v>
      </c>
      <c r="C280" s="82" t="s">
        <v>23</v>
      </c>
      <c r="D280" s="82" t="s">
        <v>66</v>
      </c>
      <c r="E280" s="82" t="s">
        <v>1328</v>
      </c>
      <c r="F280" s="82" t="s">
        <v>28</v>
      </c>
      <c r="G280" s="84">
        <f t="shared" si="111"/>
        <v>10752862.26</v>
      </c>
      <c r="H280" s="84">
        <f t="shared" si="111"/>
        <v>11293221.059999999</v>
      </c>
      <c r="I280" s="84">
        <f t="shared" si="111"/>
        <v>11223654.91</v>
      </c>
      <c r="J280" s="159"/>
      <c r="K280" s="180"/>
      <c r="L280" s="180"/>
      <c r="M280" s="180"/>
      <c r="N280" s="180"/>
      <c r="O280" s="180"/>
      <c r="P280" s="180"/>
      <c r="Q280" s="180"/>
      <c r="R280" s="180"/>
    </row>
    <row r="281" spans="1:20" s="18" customFormat="1" x14ac:dyDescent="0.2">
      <c r="A281" s="80" t="s">
        <v>29</v>
      </c>
      <c r="B281" s="82" t="s">
        <v>89</v>
      </c>
      <c r="C281" s="82" t="s">
        <v>23</v>
      </c>
      <c r="D281" s="82" t="s">
        <v>66</v>
      </c>
      <c r="E281" s="82" t="s">
        <v>1328</v>
      </c>
      <c r="F281" s="82" t="s">
        <v>30</v>
      </c>
      <c r="G281" s="84">
        <f>'прил 4'!G1245</f>
        <v>10752862.26</v>
      </c>
      <c r="H281" s="84">
        <f>'прил 4'!H1245</f>
        <v>11293221.059999999</v>
      </c>
      <c r="I281" s="84">
        <f>'прил 4'!I1245</f>
        <v>11223654.91</v>
      </c>
      <c r="J281" s="159"/>
      <c r="K281" s="180"/>
      <c r="L281" s="180"/>
      <c r="M281" s="180"/>
      <c r="N281" s="180"/>
      <c r="O281" s="180"/>
      <c r="P281" s="180"/>
      <c r="Q281" s="180"/>
      <c r="R281" s="180"/>
    </row>
    <row r="282" spans="1:20" s="28" customFormat="1" ht="315" hidden="1" customHeight="1" x14ac:dyDescent="0.2">
      <c r="A282" s="101" t="s">
        <v>1131</v>
      </c>
      <c r="B282" s="82" t="s">
        <v>89</v>
      </c>
      <c r="C282" s="82" t="s">
        <v>65</v>
      </c>
      <c r="D282" s="82" t="s">
        <v>51</v>
      </c>
      <c r="E282" s="15" t="s">
        <v>1130</v>
      </c>
      <c r="F282" s="39"/>
      <c r="G282" s="70">
        <f t="shared" ref="G282:I283" si="112">G283</f>
        <v>0</v>
      </c>
      <c r="H282" s="84">
        <f t="shared" si="112"/>
        <v>0</v>
      </c>
      <c r="I282" s="84">
        <f t="shared" si="112"/>
        <v>0</v>
      </c>
      <c r="J282" s="159"/>
      <c r="K282" s="184"/>
      <c r="L282" s="184"/>
      <c r="M282" s="184"/>
      <c r="N282" s="184"/>
      <c r="O282" s="184"/>
      <c r="P282" s="184"/>
      <c r="Q282" s="184"/>
      <c r="R282" s="184"/>
    </row>
    <row r="283" spans="1:20" s="28" customFormat="1" ht="25.5" hidden="1" x14ac:dyDescent="0.2">
      <c r="A283" s="80" t="s">
        <v>27</v>
      </c>
      <c r="B283" s="82" t="s">
        <v>89</v>
      </c>
      <c r="C283" s="82" t="s">
        <v>65</v>
      </c>
      <c r="D283" s="82" t="s">
        <v>51</v>
      </c>
      <c r="E283" s="15" t="s">
        <v>1130</v>
      </c>
      <c r="F283" s="15" t="s">
        <v>28</v>
      </c>
      <c r="G283" s="70">
        <f t="shared" si="112"/>
        <v>0</v>
      </c>
      <c r="H283" s="84">
        <f t="shared" si="112"/>
        <v>0</v>
      </c>
      <c r="I283" s="84">
        <f t="shared" si="112"/>
        <v>0</v>
      </c>
      <c r="J283" s="159"/>
      <c r="K283" s="184"/>
      <c r="L283" s="184"/>
      <c r="M283" s="184"/>
      <c r="N283" s="184"/>
      <c r="O283" s="184"/>
      <c r="P283" s="184"/>
      <c r="Q283" s="184"/>
      <c r="R283" s="184"/>
    </row>
    <row r="284" spans="1:20" hidden="1" x14ac:dyDescent="0.2">
      <c r="A284" s="80" t="s">
        <v>29</v>
      </c>
      <c r="B284" s="82" t="s">
        <v>89</v>
      </c>
      <c r="C284" s="82" t="s">
        <v>65</v>
      </c>
      <c r="D284" s="82" t="s">
        <v>51</v>
      </c>
      <c r="E284" s="15" t="s">
        <v>1130</v>
      </c>
      <c r="F284" s="15" t="s">
        <v>30</v>
      </c>
      <c r="G284" s="70">
        <f>'прил 4'!G1524</f>
        <v>0</v>
      </c>
      <c r="H284" s="84">
        <v>0</v>
      </c>
      <c r="I284" s="84">
        <v>0</v>
      </c>
      <c r="J284" s="159"/>
      <c r="K284" s="166"/>
      <c r="L284" s="166"/>
      <c r="M284" s="166"/>
      <c r="N284" s="166"/>
      <c r="O284" s="166"/>
      <c r="P284" s="166"/>
      <c r="Q284" s="166"/>
      <c r="R284" s="166"/>
      <c r="S284" s="1"/>
      <c r="T284" s="1"/>
    </row>
    <row r="285" spans="1:20" s="18" customFormat="1" ht="25.5" x14ac:dyDescent="0.2">
      <c r="A285" s="16" t="s">
        <v>88</v>
      </c>
      <c r="B285" s="14">
        <v>774</v>
      </c>
      <c r="C285" s="15" t="s">
        <v>23</v>
      </c>
      <c r="D285" s="15" t="s">
        <v>16</v>
      </c>
      <c r="E285" s="15" t="s">
        <v>199</v>
      </c>
      <c r="F285" s="15"/>
      <c r="G285" s="70">
        <f t="shared" ref="G285:I286" si="113">G286</f>
        <v>134100591.81</v>
      </c>
      <c r="H285" s="70">
        <f t="shared" si="113"/>
        <v>136443935.93000001</v>
      </c>
      <c r="I285" s="70">
        <f t="shared" si="113"/>
        <v>141901693.37</v>
      </c>
      <c r="J285" s="17">
        <v>100000</v>
      </c>
      <c r="P285" s="17"/>
      <c r="Q285" s="17"/>
      <c r="R285" s="17"/>
      <c r="S285" s="17"/>
      <c r="T285" s="17"/>
    </row>
    <row r="286" spans="1:20" s="18" customFormat="1" ht="25.5" x14ac:dyDescent="0.2">
      <c r="A286" s="16" t="s">
        <v>27</v>
      </c>
      <c r="B286" s="14">
        <v>774</v>
      </c>
      <c r="C286" s="15" t="s">
        <v>23</v>
      </c>
      <c r="D286" s="15" t="s">
        <v>16</v>
      </c>
      <c r="E286" s="15" t="s">
        <v>199</v>
      </c>
      <c r="F286" s="15" t="s">
        <v>28</v>
      </c>
      <c r="G286" s="70">
        <f t="shared" si="113"/>
        <v>134100591.81</v>
      </c>
      <c r="H286" s="70">
        <f t="shared" si="113"/>
        <v>136443935.93000001</v>
      </c>
      <c r="I286" s="70">
        <f t="shared" si="113"/>
        <v>141901693.37</v>
      </c>
      <c r="J286" s="17">
        <v>1000000</v>
      </c>
      <c r="P286" s="17"/>
      <c r="Q286" s="17"/>
      <c r="R286" s="17"/>
      <c r="S286" s="17"/>
      <c r="T286" s="17"/>
    </row>
    <row r="287" spans="1:20" s="18" customFormat="1" x14ac:dyDescent="0.2">
      <c r="A287" s="16" t="s">
        <v>29</v>
      </c>
      <c r="B287" s="14">
        <v>774</v>
      </c>
      <c r="C287" s="15" t="s">
        <v>23</v>
      </c>
      <c r="D287" s="15" t="s">
        <v>16</v>
      </c>
      <c r="E287" s="15" t="s">
        <v>199</v>
      </c>
      <c r="F287" s="15" t="s">
        <v>30</v>
      </c>
      <c r="G287" s="70">
        <f>'прил 4'!G718</f>
        <v>134100591.81</v>
      </c>
      <c r="H287" s="70">
        <f>'прил 4'!H718</f>
        <v>136443935.93000001</v>
      </c>
      <c r="I287" s="70">
        <f>'прил 4'!I718</f>
        <v>141901693.37</v>
      </c>
      <c r="J287" s="17">
        <v>3557619</v>
      </c>
      <c r="P287" s="17"/>
      <c r="Q287" s="17"/>
      <c r="R287" s="17"/>
      <c r="S287" s="17"/>
      <c r="T287" s="17"/>
    </row>
    <row r="288" spans="1:20" s="18" customFormat="1" ht="42.75" hidden="1" customHeight="1" x14ac:dyDescent="0.2">
      <c r="A288" s="42" t="s">
        <v>777</v>
      </c>
      <c r="B288" s="15" t="s">
        <v>89</v>
      </c>
      <c r="C288" s="15" t="s">
        <v>23</v>
      </c>
      <c r="D288" s="15" t="s">
        <v>16</v>
      </c>
      <c r="E288" s="15" t="s">
        <v>541</v>
      </c>
      <c r="F288" s="15"/>
      <c r="G288" s="70">
        <f t="shared" ref="G288:I289" si="114">G289</f>
        <v>0</v>
      </c>
      <c r="H288" s="70">
        <f t="shared" si="114"/>
        <v>0</v>
      </c>
      <c r="I288" s="70">
        <f t="shared" si="114"/>
        <v>0</v>
      </c>
      <c r="P288" s="17"/>
      <c r="Q288" s="17"/>
      <c r="R288" s="17"/>
      <c r="S288" s="17"/>
      <c r="T288" s="17"/>
    </row>
    <row r="289" spans="1:20" s="18" customFormat="1" ht="25.5" hidden="1" x14ac:dyDescent="0.2">
      <c r="A289" s="16" t="s">
        <v>27</v>
      </c>
      <c r="B289" s="15" t="s">
        <v>89</v>
      </c>
      <c r="C289" s="15" t="s">
        <v>23</v>
      </c>
      <c r="D289" s="15" t="s">
        <v>16</v>
      </c>
      <c r="E289" s="15" t="s">
        <v>541</v>
      </c>
      <c r="F289" s="15" t="s">
        <v>28</v>
      </c>
      <c r="G289" s="70">
        <f t="shared" si="114"/>
        <v>0</v>
      </c>
      <c r="H289" s="70">
        <f t="shared" si="114"/>
        <v>0</v>
      </c>
      <c r="I289" s="70">
        <f t="shared" si="114"/>
        <v>0</v>
      </c>
      <c r="P289" s="17"/>
      <c r="Q289" s="17"/>
      <c r="R289" s="17"/>
      <c r="S289" s="17"/>
      <c r="T289" s="17"/>
    </row>
    <row r="290" spans="1:20" hidden="1" x14ac:dyDescent="0.2">
      <c r="A290" s="16" t="s">
        <v>29</v>
      </c>
      <c r="B290" s="15" t="s">
        <v>89</v>
      </c>
      <c r="C290" s="15" t="s">
        <v>23</v>
      </c>
      <c r="D290" s="15" t="s">
        <v>16</v>
      </c>
      <c r="E290" s="15" t="s">
        <v>541</v>
      </c>
      <c r="F290" s="15" t="s">
        <v>30</v>
      </c>
      <c r="G290" s="70">
        <f>'прил 4'!G738</f>
        <v>0</v>
      </c>
      <c r="H290" s="70">
        <f>'прил 4'!H738</f>
        <v>0</v>
      </c>
      <c r="I290" s="70">
        <f>'прил 4'!I738</f>
        <v>0</v>
      </c>
      <c r="J290" s="1"/>
    </row>
    <row r="291" spans="1:20" s="3" customFormat="1" ht="24.75" hidden="1" customHeight="1" x14ac:dyDescent="0.2">
      <c r="A291" s="80" t="s">
        <v>127</v>
      </c>
      <c r="B291" s="133">
        <v>774</v>
      </c>
      <c r="C291" s="82" t="s">
        <v>23</v>
      </c>
      <c r="D291" s="82" t="s">
        <v>66</v>
      </c>
      <c r="E291" s="82" t="s">
        <v>628</v>
      </c>
      <c r="F291" s="82"/>
      <c r="G291" s="84">
        <f t="shared" ref="G291:I291" si="115">G292</f>
        <v>0</v>
      </c>
      <c r="H291" s="84">
        <f t="shared" si="115"/>
        <v>0</v>
      </c>
      <c r="I291" s="84">
        <f t="shared" si="115"/>
        <v>0</v>
      </c>
      <c r="J291" s="159"/>
      <c r="K291" s="179"/>
      <c r="L291" s="179"/>
      <c r="M291" s="179"/>
      <c r="N291" s="179"/>
      <c r="O291" s="179"/>
      <c r="P291" s="179"/>
      <c r="Q291" s="179"/>
      <c r="R291" s="179"/>
    </row>
    <row r="292" spans="1:20" s="18" customFormat="1" ht="25.5" hidden="1" x14ac:dyDescent="0.2">
      <c r="A292" s="80" t="s">
        <v>27</v>
      </c>
      <c r="B292" s="82" t="s">
        <v>89</v>
      </c>
      <c r="C292" s="82" t="s">
        <v>23</v>
      </c>
      <c r="D292" s="82" t="s">
        <v>66</v>
      </c>
      <c r="E292" s="82" t="s">
        <v>628</v>
      </c>
      <c r="F292" s="82" t="s">
        <v>28</v>
      </c>
      <c r="G292" s="84">
        <f>G293</f>
        <v>0</v>
      </c>
      <c r="H292" s="84">
        <f>H293</f>
        <v>0</v>
      </c>
      <c r="I292" s="84">
        <f>I293</f>
        <v>0</v>
      </c>
      <c r="J292" s="159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idden="1" x14ac:dyDescent="0.2">
      <c r="A293" s="16" t="s">
        <v>29</v>
      </c>
      <c r="B293" s="15" t="s">
        <v>89</v>
      </c>
      <c r="C293" s="15" t="s">
        <v>23</v>
      </c>
      <c r="D293" s="15" t="s">
        <v>66</v>
      </c>
      <c r="E293" s="15" t="s">
        <v>628</v>
      </c>
      <c r="F293" s="15" t="s">
        <v>30</v>
      </c>
      <c r="G293" s="70">
        <f>'прил 4'!G1280</f>
        <v>0</v>
      </c>
      <c r="H293" s="70">
        <f>'прил 4'!H1280</f>
        <v>0</v>
      </c>
      <c r="I293" s="70">
        <f>'прил 4'!I1280</f>
        <v>0</v>
      </c>
      <c r="J293" s="158"/>
      <c r="K293" s="165"/>
      <c r="L293" s="165"/>
      <c r="M293" s="165"/>
      <c r="N293" s="165"/>
      <c r="O293" s="165"/>
      <c r="P293" s="165"/>
      <c r="Q293" s="165"/>
      <c r="R293" s="165"/>
    </row>
    <row r="294" spans="1:20" s="18" customFormat="1" hidden="1" x14ac:dyDescent="0.2">
      <c r="A294" s="80" t="s">
        <v>1461</v>
      </c>
      <c r="B294" s="82" t="s">
        <v>89</v>
      </c>
      <c r="C294" s="82" t="s">
        <v>23</v>
      </c>
      <c r="D294" s="82" t="s">
        <v>16</v>
      </c>
      <c r="E294" s="82" t="s">
        <v>1467</v>
      </c>
      <c r="F294" s="82"/>
      <c r="G294" s="84">
        <f>G295+G299+G304+G307+G310</f>
        <v>0</v>
      </c>
      <c r="H294" s="84"/>
      <c r="I294" s="84"/>
      <c r="J294" s="159"/>
      <c r="K294" s="180"/>
      <c r="L294" s="180"/>
      <c r="M294" s="180"/>
      <c r="N294" s="180"/>
      <c r="O294" s="180"/>
      <c r="P294" s="180"/>
      <c r="Q294" s="180"/>
      <c r="R294" s="180"/>
    </row>
    <row r="295" spans="1:20" s="18" customFormat="1" ht="25.5" hidden="1" x14ac:dyDescent="0.2">
      <c r="A295" s="80" t="s">
        <v>88</v>
      </c>
      <c r="B295" s="133">
        <v>774</v>
      </c>
      <c r="C295" s="82" t="s">
        <v>23</v>
      </c>
      <c r="D295" s="82" t="s">
        <v>16</v>
      </c>
      <c r="E295" s="82" t="s">
        <v>1465</v>
      </c>
      <c r="F295" s="82"/>
      <c r="G295" s="84">
        <f t="shared" ref="G295:I297" si="116">G296</f>
        <v>0</v>
      </c>
      <c r="H295" s="84">
        <f t="shared" si="116"/>
        <v>0</v>
      </c>
      <c r="I295" s="84">
        <f t="shared" si="116"/>
        <v>0</v>
      </c>
      <c r="J295" s="159"/>
      <c r="K295" s="180"/>
      <c r="L295" s="180"/>
      <c r="M295" s="180"/>
      <c r="N295" s="180"/>
      <c r="O295" s="180"/>
      <c r="P295" s="180"/>
      <c r="Q295" s="193"/>
      <c r="R295" s="193"/>
      <c r="S295" s="17"/>
    </row>
    <row r="296" spans="1:20" s="18" customFormat="1" ht="25.5" hidden="1" x14ac:dyDescent="0.2">
      <c r="A296" s="80" t="s">
        <v>88</v>
      </c>
      <c r="B296" s="133">
        <v>774</v>
      </c>
      <c r="C296" s="82" t="s">
        <v>23</v>
      </c>
      <c r="D296" s="82" t="s">
        <v>16</v>
      </c>
      <c r="E296" s="82" t="s">
        <v>1465</v>
      </c>
      <c r="F296" s="82"/>
      <c r="G296" s="84">
        <f t="shared" si="116"/>
        <v>0</v>
      </c>
      <c r="H296" s="84">
        <f t="shared" si="116"/>
        <v>0</v>
      </c>
      <c r="I296" s="84">
        <f t="shared" si="116"/>
        <v>0</v>
      </c>
      <c r="J296" s="159"/>
      <c r="K296" s="180"/>
      <c r="L296" s="180"/>
      <c r="M296" s="180"/>
      <c r="N296" s="180"/>
      <c r="O296" s="180"/>
      <c r="P296" s="180"/>
      <c r="Q296" s="193"/>
      <c r="R296" s="193"/>
      <c r="S296" s="17"/>
    </row>
    <row r="297" spans="1:20" s="18" customFormat="1" ht="25.5" hidden="1" x14ac:dyDescent="0.2">
      <c r="A297" s="80" t="s">
        <v>27</v>
      </c>
      <c r="B297" s="133">
        <v>774</v>
      </c>
      <c r="C297" s="82" t="s">
        <v>23</v>
      </c>
      <c r="D297" s="82" t="s">
        <v>16</v>
      </c>
      <c r="E297" s="82" t="s">
        <v>1465</v>
      </c>
      <c r="F297" s="82" t="s">
        <v>28</v>
      </c>
      <c r="G297" s="84">
        <f t="shared" si="116"/>
        <v>0</v>
      </c>
      <c r="H297" s="84">
        <f t="shared" si="116"/>
        <v>0</v>
      </c>
      <c r="I297" s="84">
        <f t="shared" si="116"/>
        <v>0</v>
      </c>
      <c r="J297" s="159"/>
      <c r="K297" s="180"/>
      <c r="L297" s="180"/>
      <c r="M297" s="180"/>
      <c r="N297" s="180"/>
      <c r="O297" s="180"/>
      <c r="P297" s="180"/>
      <c r="Q297" s="193"/>
      <c r="R297" s="193"/>
      <c r="S297" s="17"/>
    </row>
    <row r="298" spans="1:20" s="18" customFormat="1" hidden="1" x14ac:dyDescent="0.2">
      <c r="A298" s="80" t="s">
        <v>29</v>
      </c>
      <c r="B298" s="133">
        <v>774</v>
      </c>
      <c r="C298" s="82" t="s">
        <v>23</v>
      </c>
      <c r="D298" s="82" t="s">
        <v>16</v>
      </c>
      <c r="E298" s="82" t="s">
        <v>1465</v>
      </c>
      <c r="F298" s="82" t="s">
        <v>30</v>
      </c>
      <c r="G298" s="70">
        <f>'прил 4'!G723</f>
        <v>0</v>
      </c>
      <c r="H298" s="84"/>
      <c r="I298" s="84"/>
      <c r="J298" s="159"/>
      <c r="K298" s="180"/>
      <c r="L298" s="180"/>
      <c r="M298" s="180"/>
      <c r="N298" s="180"/>
      <c r="O298" s="180"/>
      <c r="P298" s="180"/>
      <c r="Q298" s="193"/>
      <c r="R298" s="193"/>
      <c r="S298" s="17"/>
    </row>
    <row r="299" spans="1:20" ht="57" hidden="1" customHeight="1" x14ac:dyDescent="0.2">
      <c r="A299" s="80" t="s">
        <v>104</v>
      </c>
      <c r="B299" s="82" t="s">
        <v>89</v>
      </c>
      <c r="C299" s="82" t="s">
        <v>23</v>
      </c>
      <c r="D299" s="82" t="s">
        <v>25</v>
      </c>
      <c r="E299" s="82" t="s">
        <v>1466</v>
      </c>
      <c r="F299" s="82"/>
      <c r="G299" s="70">
        <f>G302+G300</f>
        <v>0</v>
      </c>
      <c r="H299" s="84">
        <f t="shared" ref="H299:I299" si="117">H302</f>
        <v>0</v>
      </c>
      <c r="I299" s="84">
        <f t="shared" si="117"/>
        <v>0</v>
      </c>
      <c r="J299" s="159"/>
      <c r="K299" s="166"/>
      <c r="L299" s="166"/>
      <c r="M299" s="166"/>
      <c r="N299" s="166"/>
      <c r="O299" s="166"/>
      <c r="P299" s="166"/>
      <c r="Q299" s="204"/>
      <c r="R299" s="166"/>
      <c r="S299" s="1"/>
      <c r="T299" s="1"/>
    </row>
    <row r="300" spans="1:20" ht="25.5" hidden="1" x14ac:dyDescent="0.2">
      <c r="A300" s="80" t="s">
        <v>91</v>
      </c>
      <c r="B300" s="82" t="s">
        <v>89</v>
      </c>
      <c r="C300" s="82" t="s">
        <v>23</v>
      </c>
      <c r="D300" s="82" t="s">
        <v>25</v>
      </c>
      <c r="E300" s="82" t="s">
        <v>644</v>
      </c>
      <c r="F300" s="82" t="s">
        <v>316</v>
      </c>
      <c r="G300" s="70">
        <f>G301</f>
        <v>0</v>
      </c>
      <c r="H300" s="84">
        <f>H301</f>
        <v>0</v>
      </c>
      <c r="I300" s="84">
        <f>I301</f>
        <v>0</v>
      </c>
      <c r="J300" s="159"/>
      <c r="K300" s="166"/>
      <c r="L300" s="166"/>
      <c r="M300" s="166"/>
      <c r="N300" s="166"/>
      <c r="O300" s="166"/>
      <c r="P300" s="166"/>
      <c r="Q300" s="166"/>
      <c r="R300" s="166"/>
      <c r="S300" s="1"/>
      <c r="T300" s="1"/>
    </row>
    <row r="301" spans="1:20" s="3" customFormat="1" ht="89.25" hidden="1" x14ac:dyDescent="0.2">
      <c r="A301" s="80" t="s">
        <v>377</v>
      </c>
      <c r="B301" s="133">
        <v>774</v>
      </c>
      <c r="C301" s="82" t="s">
        <v>23</v>
      </c>
      <c r="D301" s="82" t="s">
        <v>25</v>
      </c>
      <c r="E301" s="82" t="s">
        <v>644</v>
      </c>
      <c r="F301" s="82" t="s">
        <v>376</v>
      </c>
      <c r="G301" s="70"/>
      <c r="H301" s="84">
        <v>0</v>
      </c>
      <c r="I301" s="84">
        <v>0</v>
      </c>
      <c r="J301" s="159"/>
      <c r="K301" s="179"/>
      <c r="L301" s="179"/>
      <c r="M301" s="179"/>
      <c r="N301" s="179"/>
      <c r="O301" s="179"/>
      <c r="P301" s="179"/>
      <c r="Q301" s="179"/>
      <c r="R301" s="179"/>
    </row>
    <row r="302" spans="1:20" ht="25.5" hidden="1" x14ac:dyDescent="0.2">
      <c r="A302" s="80" t="s">
        <v>27</v>
      </c>
      <c r="B302" s="82" t="s">
        <v>89</v>
      </c>
      <c r="C302" s="82" t="s">
        <v>23</v>
      </c>
      <c r="D302" s="82" t="s">
        <v>25</v>
      </c>
      <c r="E302" s="82" t="s">
        <v>1466</v>
      </c>
      <c r="F302" s="82" t="s">
        <v>28</v>
      </c>
      <c r="G302" s="70">
        <f>G303</f>
        <v>0</v>
      </c>
      <c r="H302" s="84">
        <f>H303</f>
        <v>0</v>
      </c>
      <c r="I302" s="84">
        <f>I303</f>
        <v>0</v>
      </c>
      <c r="J302" s="159"/>
      <c r="K302" s="166"/>
      <c r="L302" s="166"/>
      <c r="M302" s="166"/>
      <c r="N302" s="166"/>
      <c r="O302" s="166"/>
      <c r="P302" s="166"/>
      <c r="Q302" s="166"/>
      <c r="R302" s="166"/>
      <c r="S302" s="1"/>
      <c r="T302" s="1"/>
    </row>
    <row r="303" spans="1:20" hidden="1" x14ac:dyDescent="0.2">
      <c r="A303" s="80" t="s">
        <v>29</v>
      </c>
      <c r="B303" s="82" t="s">
        <v>89</v>
      </c>
      <c r="C303" s="82" t="s">
        <v>23</v>
      </c>
      <c r="D303" s="82" t="s">
        <v>25</v>
      </c>
      <c r="E303" s="82" t="s">
        <v>1466</v>
      </c>
      <c r="F303" s="82" t="s">
        <v>30</v>
      </c>
      <c r="G303" s="70"/>
      <c r="H303" s="84"/>
      <c r="I303" s="84"/>
      <c r="J303" s="159"/>
      <c r="K303" s="166"/>
      <c r="L303" s="166"/>
      <c r="M303" s="166"/>
      <c r="N303" s="166"/>
      <c r="O303" s="166"/>
      <c r="P303" s="166"/>
      <c r="Q303" s="166"/>
      <c r="R303" s="166"/>
      <c r="S303" s="1"/>
      <c r="T303" s="1"/>
    </row>
    <row r="304" spans="1:20" ht="25.5" hidden="1" x14ac:dyDescent="0.2">
      <c r="A304" s="80" t="s">
        <v>26</v>
      </c>
      <c r="B304" s="82" t="s">
        <v>89</v>
      </c>
      <c r="C304" s="82" t="s">
        <v>23</v>
      </c>
      <c r="D304" s="82" t="s">
        <v>66</v>
      </c>
      <c r="E304" s="82" t="s">
        <v>1469</v>
      </c>
      <c r="F304" s="82"/>
      <c r="G304" s="84">
        <f t="shared" ref="G304:I305" si="118">G305</f>
        <v>0</v>
      </c>
      <c r="H304" s="84">
        <f t="shared" si="118"/>
        <v>0</v>
      </c>
      <c r="I304" s="84">
        <f t="shared" si="118"/>
        <v>0</v>
      </c>
      <c r="J304" s="159"/>
      <c r="K304" s="166"/>
      <c r="L304" s="166"/>
      <c r="M304" s="166"/>
      <c r="N304" s="166"/>
      <c r="O304" s="166"/>
      <c r="P304" s="166"/>
      <c r="Q304" s="166"/>
      <c r="R304" s="166"/>
      <c r="S304" s="1"/>
      <c r="T304" s="1"/>
    </row>
    <row r="305" spans="1:20" ht="25.5" hidden="1" x14ac:dyDescent="0.2">
      <c r="A305" s="80" t="s">
        <v>27</v>
      </c>
      <c r="B305" s="82" t="s">
        <v>89</v>
      </c>
      <c r="C305" s="82" t="s">
        <v>23</v>
      </c>
      <c r="D305" s="82" t="s">
        <v>66</v>
      </c>
      <c r="E305" s="82" t="s">
        <v>1469</v>
      </c>
      <c r="F305" s="82" t="s">
        <v>28</v>
      </c>
      <c r="G305" s="84">
        <f t="shared" si="118"/>
        <v>0</v>
      </c>
      <c r="H305" s="84">
        <f t="shared" si="118"/>
        <v>0</v>
      </c>
      <c r="I305" s="84">
        <f t="shared" si="118"/>
        <v>0</v>
      </c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idden="1" x14ac:dyDescent="0.2">
      <c r="A306" s="80" t="s">
        <v>29</v>
      </c>
      <c r="B306" s="82" t="s">
        <v>89</v>
      </c>
      <c r="C306" s="82" t="s">
        <v>23</v>
      </c>
      <c r="D306" s="82" t="s">
        <v>66</v>
      </c>
      <c r="E306" s="82" t="s">
        <v>1469</v>
      </c>
      <c r="F306" s="82" t="s">
        <v>30</v>
      </c>
      <c r="G306" s="70">
        <f>'прил 4'!G1252</f>
        <v>0</v>
      </c>
      <c r="H306" s="84"/>
      <c r="I306" s="84"/>
      <c r="J306" s="159"/>
      <c r="K306" s="166"/>
      <c r="L306" s="166"/>
      <c r="M306" s="166"/>
      <c r="N306" s="166"/>
      <c r="O306" s="166"/>
      <c r="P306" s="166"/>
      <c r="Q306" s="166"/>
      <c r="R306" s="166"/>
      <c r="S306" s="1"/>
      <c r="T306" s="1"/>
    </row>
    <row r="307" spans="1:20" s="18" customFormat="1" ht="51" hidden="1" customHeight="1" x14ac:dyDescent="0.2">
      <c r="A307" s="248" t="s">
        <v>782</v>
      </c>
      <c r="B307" s="82" t="s">
        <v>89</v>
      </c>
      <c r="C307" s="82" t="s">
        <v>23</v>
      </c>
      <c r="D307" s="82" t="s">
        <v>16</v>
      </c>
      <c r="E307" s="82" t="s">
        <v>1470</v>
      </c>
      <c r="F307" s="82"/>
      <c r="G307" s="70">
        <f t="shared" ref="G307:I308" si="119">G308</f>
        <v>0</v>
      </c>
      <c r="H307" s="84">
        <f t="shared" si="119"/>
        <v>0</v>
      </c>
      <c r="I307" s="84">
        <f t="shared" si="119"/>
        <v>0</v>
      </c>
      <c r="J307" s="159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25.5" hidden="1" x14ac:dyDescent="0.2">
      <c r="A308" s="80" t="s">
        <v>27</v>
      </c>
      <c r="B308" s="82" t="s">
        <v>89</v>
      </c>
      <c r="C308" s="82" t="s">
        <v>23</v>
      </c>
      <c r="D308" s="82" t="s">
        <v>16</v>
      </c>
      <c r="E308" s="82" t="s">
        <v>1470</v>
      </c>
      <c r="F308" s="82" t="s">
        <v>28</v>
      </c>
      <c r="G308" s="70">
        <f t="shared" si="119"/>
        <v>0</v>
      </c>
      <c r="H308" s="84">
        <f t="shared" si="119"/>
        <v>0</v>
      </c>
      <c r="I308" s="84">
        <f t="shared" si="119"/>
        <v>0</v>
      </c>
      <c r="J308" s="159"/>
      <c r="K308" s="180"/>
      <c r="L308" s="180"/>
      <c r="M308" s="180"/>
      <c r="N308" s="180"/>
      <c r="O308" s="180"/>
      <c r="P308" s="180"/>
      <c r="Q308" s="180"/>
      <c r="R308" s="180"/>
    </row>
    <row r="309" spans="1:20" hidden="1" x14ac:dyDescent="0.2">
      <c r="A309" s="80" t="s">
        <v>29</v>
      </c>
      <c r="B309" s="82" t="s">
        <v>89</v>
      </c>
      <c r="C309" s="82" t="s">
        <v>23</v>
      </c>
      <c r="D309" s="82" t="s">
        <v>16</v>
      </c>
      <c r="E309" s="82" t="s">
        <v>1470</v>
      </c>
      <c r="F309" s="82" t="s">
        <v>30</v>
      </c>
      <c r="G309" s="70">
        <f>'прил 4'!G726</f>
        <v>0</v>
      </c>
      <c r="H309" s="84"/>
      <c r="I309" s="84"/>
      <c r="J309" s="159"/>
      <c r="K309" s="166"/>
      <c r="L309" s="166"/>
      <c r="M309" s="166"/>
      <c r="N309" s="166"/>
      <c r="O309" s="166"/>
      <c r="P309" s="166"/>
      <c r="Q309" s="166"/>
      <c r="R309" s="166"/>
      <c r="S309" s="1"/>
      <c r="T309" s="1"/>
    </row>
    <row r="310" spans="1:20" s="18" customFormat="1" ht="40.5" hidden="1" customHeight="1" x14ac:dyDescent="0.2">
      <c r="A310" s="248" t="s">
        <v>779</v>
      </c>
      <c r="B310" s="82" t="s">
        <v>89</v>
      </c>
      <c r="C310" s="82" t="s">
        <v>23</v>
      </c>
      <c r="D310" s="82" t="s">
        <v>25</v>
      </c>
      <c r="E310" s="15" t="s">
        <v>1474</v>
      </c>
      <c r="F310" s="15"/>
      <c r="G310" s="70">
        <f t="shared" ref="G310:I311" si="120">G311</f>
        <v>0</v>
      </c>
      <c r="H310" s="70">
        <f t="shared" si="120"/>
        <v>0</v>
      </c>
      <c r="I310" s="84">
        <f t="shared" si="120"/>
        <v>0</v>
      </c>
      <c r="J310" s="159"/>
      <c r="K310" s="180"/>
      <c r="L310" s="180"/>
      <c r="M310" s="180"/>
      <c r="N310" s="180"/>
      <c r="O310" s="180"/>
      <c r="P310" s="180"/>
      <c r="Q310" s="180"/>
      <c r="R310" s="180"/>
    </row>
    <row r="311" spans="1:20" s="18" customFormat="1" ht="25.5" hidden="1" x14ac:dyDescent="0.2">
      <c r="A311" s="80" t="s">
        <v>27</v>
      </c>
      <c r="B311" s="82" t="s">
        <v>89</v>
      </c>
      <c r="C311" s="82" t="s">
        <v>23</v>
      </c>
      <c r="D311" s="82" t="s">
        <v>25</v>
      </c>
      <c r="E311" s="15" t="s">
        <v>1474</v>
      </c>
      <c r="F311" s="15" t="s">
        <v>28</v>
      </c>
      <c r="G311" s="70">
        <f t="shared" si="120"/>
        <v>0</v>
      </c>
      <c r="H311" s="70">
        <f t="shared" si="120"/>
        <v>0</v>
      </c>
      <c r="I311" s="84">
        <f t="shared" si="120"/>
        <v>0</v>
      </c>
      <c r="J311" s="159"/>
      <c r="K311" s="180"/>
      <c r="L311" s="180"/>
      <c r="M311" s="180"/>
      <c r="N311" s="180"/>
      <c r="O311" s="180"/>
      <c r="P311" s="180"/>
      <c r="Q311" s="180"/>
      <c r="R311" s="180"/>
    </row>
    <row r="312" spans="1:20" hidden="1" x14ac:dyDescent="0.2">
      <c r="A312" s="80" t="s">
        <v>29</v>
      </c>
      <c r="B312" s="82" t="s">
        <v>89</v>
      </c>
      <c r="C312" s="82" t="s">
        <v>23</v>
      </c>
      <c r="D312" s="82" t="s">
        <v>25</v>
      </c>
      <c r="E312" s="15" t="s">
        <v>1474</v>
      </c>
      <c r="F312" s="15" t="s">
        <v>30</v>
      </c>
      <c r="G312" s="70">
        <f>'прил 4'!G875</f>
        <v>0</v>
      </c>
      <c r="H312" s="70"/>
      <c r="I312" s="84"/>
      <c r="J312" s="159"/>
      <c r="K312" s="166"/>
      <c r="L312" s="166"/>
      <c r="M312" s="166"/>
      <c r="N312" s="166"/>
      <c r="O312" s="166"/>
      <c r="P312" s="166"/>
      <c r="Q312" s="166"/>
      <c r="R312" s="166"/>
      <c r="S312" s="1"/>
      <c r="T312" s="1"/>
    </row>
    <row r="313" spans="1:20" ht="43.5" customHeight="1" x14ac:dyDescent="0.2">
      <c r="A313" s="16" t="s">
        <v>104</v>
      </c>
      <c r="B313" s="15" t="s">
        <v>89</v>
      </c>
      <c r="C313" s="15" t="s">
        <v>23</v>
      </c>
      <c r="D313" s="15" t="s">
        <v>25</v>
      </c>
      <c r="E313" s="15" t="s">
        <v>204</v>
      </c>
      <c r="F313" s="15"/>
      <c r="G313" s="70">
        <f>G314</f>
        <v>192547771</v>
      </c>
      <c r="H313" s="84">
        <f>H314</f>
        <v>181744148.83999997</v>
      </c>
      <c r="I313" s="84">
        <f>I314</f>
        <v>188143718.84</v>
      </c>
      <c r="J313" s="17">
        <v>1832238</v>
      </c>
    </row>
    <row r="314" spans="1:20" ht="25.5" x14ac:dyDescent="0.2">
      <c r="A314" s="16" t="s">
        <v>27</v>
      </c>
      <c r="B314" s="15" t="s">
        <v>89</v>
      </c>
      <c r="C314" s="15" t="s">
        <v>23</v>
      </c>
      <c r="D314" s="15" t="s">
        <v>25</v>
      </c>
      <c r="E314" s="15" t="s">
        <v>204</v>
      </c>
      <c r="F314" s="15" t="s">
        <v>28</v>
      </c>
      <c r="G314" s="70">
        <f t="shared" ref="G314:I314" si="121">G315</f>
        <v>192547771</v>
      </c>
      <c r="H314" s="84">
        <f t="shared" si="121"/>
        <v>181744148.83999997</v>
      </c>
      <c r="I314" s="84">
        <f t="shared" si="121"/>
        <v>188143718.84</v>
      </c>
      <c r="J314" s="17">
        <v>275000</v>
      </c>
    </row>
    <row r="315" spans="1:20" x14ac:dyDescent="0.2">
      <c r="A315" s="16" t="s">
        <v>29</v>
      </c>
      <c r="B315" s="15" t="s">
        <v>89</v>
      </c>
      <c r="C315" s="15" t="s">
        <v>23</v>
      </c>
      <c r="D315" s="15" t="s">
        <v>25</v>
      </c>
      <c r="E315" s="15" t="s">
        <v>204</v>
      </c>
      <c r="F315" s="15" t="s">
        <v>30</v>
      </c>
      <c r="G315" s="70">
        <f>'прил 4'!G863</f>
        <v>192547771</v>
      </c>
      <c r="H315" s="70">
        <f>'прил 4'!H863</f>
        <v>181744148.83999997</v>
      </c>
      <c r="I315" s="70">
        <f>'прил 4'!I863</f>
        <v>188143718.84</v>
      </c>
      <c r="J315" s="17">
        <v>2097500</v>
      </c>
    </row>
    <row r="316" spans="1:20" ht="43.5" hidden="1" customHeight="1" x14ac:dyDescent="0.2">
      <c r="A316" s="80" t="s">
        <v>650</v>
      </c>
      <c r="B316" s="82"/>
      <c r="C316" s="82"/>
      <c r="D316" s="82"/>
      <c r="E316" s="82" t="s">
        <v>644</v>
      </c>
      <c r="F316" s="82"/>
      <c r="G316" s="84">
        <f>G317</f>
        <v>0</v>
      </c>
      <c r="H316" s="84"/>
      <c r="I316" s="84"/>
      <c r="J316" s="17"/>
    </row>
    <row r="317" spans="1:20" ht="25.5" hidden="1" x14ac:dyDescent="0.2">
      <c r="A317" s="80" t="s">
        <v>91</v>
      </c>
      <c r="B317" s="82" t="s">
        <v>89</v>
      </c>
      <c r="C317" s="82" t="s">
        <v>23</v>
      </c>
      <c r="D317" s="82" t="s">
        <v>25</v>
      </c>
      <c r="E317" s="82" t="s">
        <v>644</v>
      </c>
      <c r="F317" s="82" t="s">
        <v>316</v>
      </c>
      <c r="G317" s="84">
        <f>G318</f>
        <v>0</v>
      </c>
      <c r="H317" s="70">
        <f>H318</f>
        <v>0</v>
      </c>
      <c r="I317" s="70">
        <f>I318</f>
        <v>0</v>
      </c>
      <c r="J317" s="1"/>
    </row>
    <row r="318" spans="1:20" s="3" customFormat="1" ht="89.25" hidden="1" x14ac:dyDescent="0.2">
      <c r="A318" s="80" t="s">
        <v>377</v>
      </c>
      <c r="B318" s="133">
        <v>774</v>
      </c>
      <c r="C318" s="82" t="s">
        <v>23</v>
      </c>
      <c r="D318" s="82" t="s">
        <v>25</v>
      </c>
      <c r="E318" s="82" t="s">
        <v>644</v>
      </c>
      <c r="F318" s="82" t="s">
        <v>376</v>
      </c>
      <c r="G318" s="84">
        <f>'прил 4'!G866</f>
        <v>0</v>
      </c>
      <c r="H318" s="70">
        <v>0</v>
      </c>
      <c r="I318" s="70">
        <v>0</v>
      </c>
      <c r="P318" s="105"/>
      <c r="Q318" s="105"/>
      <c r="R318" s="105"/>
      <c r="S318" s="105"/>
      <c r="T318" s="105"/>
    </row>
    <row r="319" spans="1:20" ht="25.5" x14ac:dyDescent="0.2">
      <c r="A319" s="16" t="s">
        <v>26</v>
      </c>
      <c r="B319" s="15" t="s">
        <v>89</v>
      </c>
      <c r="C319" s="15" t="s">
        <v>23</v>
      </c>
      <c r="D319" s="15" t="s">
        <v>25</v>
      </c>
      <c r="E319" s="15" t="s">
        <v>205</v>
      </c>
      <c r="F319" s="15"/>
      <c r="G319" s="84">
        <f t="shared" ref="G319:I320" si="122">G320</f>
        <v>24837134.940000001</v>
      </c>
      <c r="H319" s="84">
        <f t="shared" si="122"/>
        <v>20898224.960000001</v>
      </c>
      <c r="I319" s="84">
        <f t="shared" si="122"/>
        <v>20833022.899999999</v>
      </c>
      <c r="J319" s="2">
        <v>66815463</v>
      </c>
    </row>
    <row r="320" spans="1:20" ht="25.5" x14ac:dyDescent="0.2">
      <c r="A320" s="16" t="s">
        <v>27</v>
      </c>
      <c r="B320" s="15" t="s">
        <v>89</v>
      </c>
      <c r="C320" s="15" t="s">
        <v>23</v>
      </c>
      <c r="D320" s="15" t="s">
        <v>25</v>
      </c>
      <c r="E320" s="15" t="s">
        <v>205</v>
      </c>
      <c r="F320" s="15" t="s">
        <v>28</v>
      </c>
      <c r="G320" s="84">
        <f t="shared" si="122"/>
        <v>24837134.940000001</v>
      </c>
      <c r="H320" s="84">
        <f t="shared" si="122"/>
        <v>20898224.960000001</v>
      </c>
      <c r="I320" s="84">
        <f t="shared" si="122"/>
        <v>20833022.899999999</v>
      </c>
      <c r="J320" s="2">
        <v>11498996</v>
      </c>
    </row>
    <row r="321" spans="1:20" x14ac:dyDescent="0.2">
      <c r="A321" s="16" t="s">
        <v>29</v>
      </c>
      <c r="B321" s="15" t="s">
        <v>89</v>
      </c>
      <c r="C321" s="15" t="s">
        <v>23</v>
      </c>
      <c r="D321" s="15" t="s">
        <v>25</v>
      </c>
      <c r="E321" s="15" t="s">
        <v>205</v>
      </c>
      <c r="F321" s="15" t="s">
        <v>30</v>
      </c>
      <c r="G321" s="70">
        <f>'прил 4'!G1248</f>
        <v>24837134.940000001</v>
      </c>
      <c r="H321" s="70">
        <f>'прил 4'!H1248</f>
        <v>20898224.960000001</v>
      </c>
      <c r="I321" s="70">
        <f>'прил 4'!I1248</f>
        <v>20833022.899999999</v>
      </c>
      <c r="J321" s="2">
        <v>90400</v>
      </c>
    </row>
    <row r="322" spans="1:20" s="18" customFormat="1" x14ac:dyDescent="0.2">
      <c r="A322" s="16" t="s">
        <v>758</v>
      </c>
      <c r="B322" s="14">
        <v>774</v>
      </c>
      <c r="C322" s="15" t="s">
        <v>23</v>
      </c>
      <c r="D322" s="15" t="s">
        <v>16</v>
      </c>
      <c r="E322" s="15" t="s">
        <v>776</v>
      </c>
      <c r="F322" s="15"/>
      <c r="G322" s="70">
        <f>G323</f>
        <v>2000000</v>
      </c>
      <c r="H322" s="70">
        <f t="shared" ref="G322:I323" si="123">H323</f>
        <v>3552381</v>
      </c>
      <c r="I322" s="70">
        <f t="shared" si="123"/>
        <v>3533480</v>
      </c>
      <c r="P322" s="17"/>
      <c r="Q322" s="17"/>
      <c r="R322" s="17"/>
      <c r="S322" s="17"/>
      <c r="T322" s="17"/>
    </row>
    <row r="323" spans="1:20" s="18" customFormat="1" ht="25.5" x14ac:dyDescent="0.2">
      <c r="A323" s="16" t="s">
        <v>27</v>
      </c>
      <c r="B323" s="14">
        <v>774</v>
      </c>
      <c r="C323" s="15" t="s">
        <v>23</v>
      </c>
      <c r="D323" s="15" t="s">
        <v>16</v>
      </c>
      <c r="E323" s="15" t="s">
        <v>776</v>
      </c>
      <c r="F323" s="15" t="s">
        <v>28</v>
      </c>
      <c r="G323" s="70">
        <f t="shared" si="123"/>
        <v>2000000</v>
      </c>
      <c r="H323" s="70">
        <f t="shared" si="123"/>
        <v>3552381</v>
      </c>
      <c r="I323" s="70">
        <f t="shared" si="123"/>
        <v>3533480</v>
      </c>
      <c r="P323" s="17"/>
      <c r="Q323" s="17"/>
      <c r="R323" s="17"/>
      <c r="S323" s="17"/>
      <c r="T323" s="17"/>
    </row>
    <row r="324" spans="1:20" s="18" customFormat="1" x14ac:dyDescent="0.2">
      <c r="A324" s="16" t="s">
        <v>29</v>
      </c>
      <c r="B324" s="14">
        <v>774</v>
      </c>
      <c r="C324" s="15" t="s">
        <v>23</v>
      </c>
      <c r="D324" s="15" t="s">
        <v>16</v>
      </c>
      <c r="E324" s="15" t="s">
        <v>776</v>
      </c>
      <c r="F324" s="15" t="s">
        <v>30</v>
      </c>
      <c r="G324" s="70">
        <f>'прил 4'!G729+'прил 4'!G1255+'прил 4'!G878</f>
        <v>2000000</v>
      </c>
      <c r="H324" s="70">
        <f>'прил 4'!H729+'прил 4'!H1255+'прил 4'!H878</f>
        <v>3552381</v>
      </c>
      <c r="I324" s="70">
        <f>'прил 4'!I729+'прил 4'!I1255+'прил 4'!I878</f>
        <v>3533480</v>
      </c>
      <c r="P324" s="17"/>
      <c r="Q324" s="17"/>
      <c r="R324" s="17"/>
      <c r="S324" s="17"/>
      <c r="T324" s="17"/>
    </row>
    <row r="325" spans="1:20" s="18" customFormat="1" ht="54" customHeight="1" x14ac:dyDescent="0.2">
      <c r="A325" s="359" t="s">
        <v>782</v>
      </c>
      <c r="B325" s="15" t="s">
        <v>89</v>
      </c>
      <c r="C325" s="15" t="s">
        <v>23</v>
      </c>
      <c r="D325" s="15" t="s">
        <v>16</v>
      </c>
      <c r="E325" s="15" t="s">
        <v>778</v>
      </c>
      <c r="F325" s="15"/>
      <c r="G325" s="70">
        <f t="shared" ref="G325:I326" si="124">G326</f>
        <v>3430258.34</v>
      </c>
      <c r="H325" s="70">
        <f t="shared" si="124"/>
        <v>3904210.96</v>
      </c>
      <c r="I325" s="70">
        <f t="shared" si="124"/>
        <v>4060379.4</v>
      </c>
      <c r="P325" s="17"/>
      <c r="Q325" s="17"/>
      <c r="R325" s="17"/>
      <c r="S325" s="17"/>
      <c r="T325" s="17"/>
    </row>
    <row r="326" spans="1:20" s="18" customFormat="1" ht="25.5" x14ac:dyDescent="0.2">
      <c r="A326" s="16" t="s">
        <v>27</v>
      </c>
      <c r="B326" s="15" t="s">
        <v>89</v>
      </c>
      <c r="C326" s="15" t="s">
        <v>23</v>
      </c>
      <c r="D326" s="15" t="s">
        <v>16</v>
      </c>
      <c r="E326" s="15" t="s">
        <v>778</v>
      </c>
      <c r="F326" s="15" t="s">
        <v>28</v>
      </c>
      <c r="G326" s="70">
        <f t="shared" si="124"/>
        <v>3430258.34</v>
      </c>
      <c r="H326" s="70">
        <f t="shared" si="124"/>
        <v>3904210.96</v>
      </c>
      <c r="I326" s="70">
        <f t="shared" si="124"/>
        <v>4060379.4</v>
      </c>
      <c r="P326" s="17"/>
      <c r="Q326" s="17"/>
      <c r="R326" s="17"/>
      <c r="S326" s="17"/>
      <c r="T326" s="17"/>
    </row>
    <row r="327" spans="1:20" x14ac:dyDescent="0.2">
      <c r="A327" s="16" t="s">
        <v>29</v>
      </c>
      <c r="B327" s="15" t="s">
        <v>89</v>
      </c>
      <c r="C327" s="15" t="s">
        <v>23</v>
      </c>
      <c r="D327" s="15" t="s">
        <v>16</v>
      </c>
      <c r="E327" s="15" t="s">
        <v>778</v>
      </c>
      <c r="F327" s="15" t="s">
        <v>30</v>
      </c>
      <c r="G327" s="70">
        <f>'прил 4'!G743</f>
        <v>3430258.34</v>
      </c>
      <c r="H327" s="70">
        <f>'прил 4'!H743</f>
        <v>3904210.96</v>
      </c>
      <c r="I327" s="70">
        <f>'прил 4'!I743</f>
        <v>4060379.4</v>
      </c>
      <c r="J327" s="1"/>
    </row>
    <row r="328" spans="1:20" s="18" customFormat="1" ht="51" customHeight="1" x14ac:dyDescent="0.2">
      <c r="A328" s="42" t="s">
        <v>779</v>
      </c>
      <c r="B328" s="15" t="s">
        <v>89</v>
      </c>
      <c r="C328" s="15" t="s">
        <v>23</v>
      </c>
      <c r="D328" s="15" t="s">
        <v>25</v>
      </c>
      <c r="E328" s="15" t="s">
        <v>783</v>
      </c>
      <c r="F328" s="15"/>
      <c r="G328" s="70">
        <f t="shared" ref="G328:I329" si="125">G329</f>
        <v>2811056.47</v>
      </c>
      <c r="H328" s="70">
        <f t="shared" si="125"/>
        <v>2986410.54</v>
      </c>
      <c r="I328" s="70">
        <f t="shared" si="125"/>
        <v>3106328.69</v>
      </c>
      <c r="P328" s="17"/>
      <c r="Q328" s="17"/>
      <c r="R328" s="17"/>
      <c r="S328" s="17"/>
      <c r="T328" s="17"/>
    </row>
    <row r="329" spans="1:20" s="18" customFormat="1" ht="25.5" x14ac:dyDescent="0.2">
      <c r="A329" s="16" t="s">
        <v>27</v>
      </c>
      <c r="B329" s="15" t="s">
        <v>89</v>
      </c>
      <c r="C329" s="15" t="s">
        <v>23</v>
      </c>
      <c r="D329" s="15" t="s">
        <v>25</v>
      </c>
      <c r="E329" s="15" t="s">
        <v>783</v>
      </c>
      <c r="F329" s="15" t="s">
        <v>28</v>
      </c>
      <c r="G329" s="70">
        <f t="shared" si="125"/>
        <v>2811056.47</v>
      </c>
      <c r="H329" s="70">
        <f t="shared" si="125"/>
        <v>2986410.54</v>
      </c>
      <c r="I329" s="70">
        <f t="shared" si="125"/>
        <v>3106328.69</v>
      </c>
      <c r="P329" s="17"/>
      <c r="Q329" s="17"/>
      <c r="R329" s="17"/>
      <c r="S329" s="17"/>
      <c r="T329" s="17"/>
    </row>
    <row r="330" spans="1:20" x14ac:dyDescent="0.2">
      <c r="A330" s="16" t="s">
        <v>29</v>
      </c>
      <c r="B330" s="15" t="s">
        <v>89</v>
      </c>
      <c r="C330" s="15" t="s">
        <v>23</v>
      </c>
      <c r="D330" s="15" t="s">
        <v>25</v>
      </c>
      <c r="E330" s="15" t="s">
        <v>783</v>
      </c>
      <c r="F330" s="15" t="s">
        <v>30</v>
      </c>
      <c r="G330" s="70">
        <f>'прил 4'!G912</f>
        <v>2811056.47</v>
      </c>
      <c r="H330" s="70">
        <f>'прил 4'!H912</f>
        <v>2986410.54</v>
      </c>
      <c r="I330" s="70">
        <f>'прил 4'!I912</f>
        <v>3106328.69</v>
      </c>
      <c r="J330" s="1"/>
    </row>
    <row r="331" spans="1:20" ht="16.5" hidden="1" customHeight="1" x14ac:dyDescent="0.2">
      <c r="A331" s="16" t="s">
        <v>1</v>
      </c>
      <c r="B331" s="15" t="s">
        <v>89</v>
      </c>
      <c r="C331" s="15" t="s">
        <v>23</v>
      </c>
      <c r="D331" s="15" t="s">
        <v>25</v>
      </c>
      <c r="E331" s="15" t="s">
        <v>481</v>
      </c>
      <c r="F331" s="15"/>
      <c r="G331" s="70">
        <f t="shared" ref="G331:I331" si="126">G332</f>
        <v>0</v>
      </c>
      <c r="H331" s="70">
        <f t="shared" si="126"/>
        <v>0</v>
      </c>
      <c r="I331" s="70">
        <f t="shared" si="126"/>
        <v>0</v>
      </c>
      <c r="J331" s="1"/>
      <c r="P331" s="1"/>
      <c r="Q331" s="1"/>
      <c r="R331" s="1"/>
      <c r="S331" s="1"/>
      <c r="T331" s="1"/>
    </row>
    <row r="332" spans="1:20" ht="24.75" hidden="1" customHeight="1" x14ac:dyDescent="0.2">
      <c r="A332" s="16" t="s">
        <v>27</v>
      </c>
      <c r="B332" s="15" t="s">
        <v>89</v>
      </c>
      <c r="C332" s="15" t="s">
        <v>23</v>
      </c>
      <c r="D332" s="15" t="s">
        <v>25</v>
      </c>
      <c r="E332" s="15" t="s">
        <v>481</v>
      </c>
      <c r="F332" s="15" t="s">
        <v>28</v>
      </c>
      <c r="G332" s="70">
        <f>G333</f>
        <v>0</v>
      </c>
      <c r="H332" s="70">
        <f>H333</f>
        <v>0</v>
      </c>
      <c r="I332" s="70">
        <f>I333</f>
        <v>0</v>
      </c>
      <c r="J332" s="1"/>
      <c r="P332" s="1"/>
      <c r="Q332" s="1"/>
      <c r="R332" s="1"/>
      <c r="S332" s="1"/>
      <c r="T332" s="1"/>
    </row>
    <row r="333" spans="1:20" hidden="1" x14ac:dyDescent="0.2">
      <c r="A333" s="16" t="s">
        <v>29</v>
      </c>
      <c r="B333" s="15" t="s">
        <v>89</v>
      </c>
      <c r="C333" s="15" t="s">
        <v>23</v>
      </c>
      <c r="D333" s="15" t="s">
        <v>25</v>
      </c>
      <c r="E333" s="15" t="s">
        <v>481</v>
      </c>
      <c r="F333" s="15" t="s">
        <v>30</v>
      </c>
      <c r="G333" s="70">
        <f>'прил 4'!G1277</f>
        <v>0</v>
      </c>
      <c r="H333" s="70">
        <f>'прил 4'!H1277</f>
        <v>0</v>
      </c>
      <c r="I333" s="70">
        <f>'прил 4'!I1277</f>
        <v>0</v>
      </c>
      <c r="J333" s="1"/>
      <c r="P333" s="1"/>
      <c r="Q333" s="1"/>
      <c r="R333" s="1"/>
      <c r="S333" s="1"/>
      <c r="T333" s="1"/>
    </row>
    <row r="334" spans="1:20" ht="74.25" hidden="1" customHeight="1" x14ac:dyDescent="0.2">
      <c r="A334" s="80" t="s">
        <v>670</v>
      </c>
      <c r="B334" s="82" t="s">
        <v>89</v>
      </c>
      <c r="C334" s="82" t="s">
        <v>23</v>
      </c>
      <c r="D334" s="82" t="s">
        <v>25</v>
      </c>
      <c r="E334" s="82" t="s">
        <v>668</v>
      </c>
      <c r="F334" s="15"/>
      <c r="G334" s="70">
        <f>G337+G335</f>
        <v>0</v>
      </c>
      <c r="H334" s="70">
        <f t="shared" ref="H334:I334" si="127">H337+H335</f>
        <v>0</v>
      </c>
      <c r="I334" s="70">
        <f t="shared" si="127"/>
        <v>0</v>
      </c>
      <c r="J334" s="1"/>
    </row>
    <row r="335" spans="1:20" ht="25.5" hidden="1" x14ac:dyDescent="0.2">
      <c r="A335" s="16" t="s">
        <v>91</v>
      </c>
      <c r="B335" s="15" t="s">
        <v>89</v>
      </c>
      <c r="C335" s="15" t="s">
        <v>23</v>
      </c>
      <c r="D335" s="15" t="s">
        <v>25</v>
      </c>
      <c r="E335" s="15" t="s">
        <v>644</v>
      </c>
      <c r="F335" s="15" t="s">
        <v>316</v>
      </c>
      <c r="G335" s="70">
        <f>G336</f>
        <v>0</v>
      </c>
      <c r="H335" s="70">
        <f>H336</f>
        <v>0</v>
      </c>
      <c r="I335" s="70">
        <f>I336</f>
        <v>0</v>
      </c>
      <c r="J335" s="1"/>
    </row>
    <row r="336" spans="1:20" s="3" customFormat="1" ht="89.25" hidden="1" x14ac:dyDescent="0.2">
      <c r="A336" s="16" t="s">
        <v>377</v>
      </c>
      <c r="B336" s="14">
        <v>774</v>
      </c>
      <c r="C336" s="15" t="s">
        <v>23</v>
      </c>
      <c r="D336" s="15" t="s">
        <v>25</v>
      </c>
      <c r="E336" s="15" t="s">
        <v>644</v>
      </c>
      <c r="F336" s="15" t="s">
        <v>376</v>
      </c>
      <c r="G336" s="147"/>
      <c r="H336" s="70">
        <v>0</v>
      </c>
      <c r="I336" s="70">
        <v>0</v>
      </c>
      <c r="P336" s="105"/>
      <c r="Q336" s="105"/>
      <c r="R336" s="105"/>
      <c r="S336" s="105"/>
      <c r="T336" s="105"/>
    </row>
    <row r="337" spans="1:20" ht="25.5" hidden="1" x14ac:dyDescent="0.2">
      <c r="A337" s="16" t="s">
        <v>27</v>
      </c>
      <c r="B337" s="15" t="s">
        <v>89</v>
      </c>
      <c r="C337" s="15" t="s">
        <v>23</v>
      </c>
      <c r="D337" s="15" t="s">
        <v>25</v>
      </c>
      <c r="E337" s="15" t="s">
        <v>668</v>
      </c>
      <c r="F337" s="15" t="s">
        <v>28</v>
      </c>
      <c r="G337" s="70">
        <f>G338</f>
        <v>0</v>
      </c>
      <c r="H337" s="70">
        <f t="shared" ref="H337:I337" si="128">H338</f>
        <v>0</v>
      </c>
      <c r="I337" s="70">
        <f t="shared" si="128"/>
        <v>0</v>
      </c>
      <c r="J337" s="1"/>
    </row>
    <row r="338" spans="1:20" hidden="1" x14ac:dyDescent="0.2">
      <c r="A338" s="16" t="s">
        <v>29</v>
      </c>
      <c r="B338" s="15" t="s">
        <v>89</v>
      </c>
      <c r="C338" s="15" t="s">
        <v>23</v>
      </c>
      <c r="D338" s="15" t="s">
        <v>25</v>
      </c>
      <c r="E338" s="15" t="s">
        <v>668</v>
      </c>
      <c r="F338" s="15" t="s">
        <v>30</v>
      </c>
      <c r="G338" s="70">
        <f>'прил 4'!G883</f>
        <v>0</v>
      </c>
      <c r="H338" s="70">
        <f>'прил 4'!H883</f>
        <v>0</v>
      </c>
      <c r="I338" s="70">
        <f>'прил 4'!I883</f>
        <v>0</v>
      </c>
      <c r="J338" s="1"/>
    </row>
    <row r="339" spans="1:20" ht="24.75" hidden="1" customHeight="1" x14ac:dyDescent="0.2">
      <c r="A339" s="80" t="s">
        <v>832</v>
      </c>
      <c r="B339" s="82" t="s">
        <v>89</v>
      </c>
      <c r="C339" s="82" t="s">
        <v>23</v>
      </c>
      <c r="D339" s="82" t="s">
        <v>25</v>
      </c>
      <c r="E339" s="82" t="s">
        <v>831</v>
      </c>
      <c r="F339" s="15"/>
      <c r="G339" s="70">
        <f>G343+G340</f>
        <v>0</v>
      </c>
      <c r="H339" s="70">
        <f t="shared" ref="H339:I339" si="129">H343</f>
        <v>0</v>
      </c>
      <c r="I339" s="70">
        <f t="shared" si="129"/>
        <v>0</v>
      </c>
      <c r="J339" s="1"/>
    </row>
    <row r="340" spans="1:20" ht="25.5" hidden="1" x14ac:dyDescent="0.2">
      <c r="A340" s="16" t="s">
        <v>27</v>
      </c>
      <c r="B340" s="15" t="s">
        <v>89</v>
      </c>
      <c r="C340" s="15" t="s">
        <v>23</v>
      </c>
      <c r="D340" s="15" t="s">
        <v>25</v>
      </c>
      <c r="E340" s="15" t="s">
        <v>831</v>
      </c>
      <c r="F340" s="15" t="s">
        <v>28</v>
      </c>
      <c r="G340" s="70">
        <f>G341</f>
        <v>0</v>
      </c>
      <c r="H340" s="70">
        <f>H341</f>
        <v>0</v>
      </c>
      <c r="I340" s="70">
        <f>I341</f>
        <v>0</v>
      </c>
      <c r="J340" s="1"/>
    </row>
    <row r="341" spans="1:20" s="3" customFormat="1" hidden="1" x14ac:dyDescent="0.2">
      <c r="A341" s="16" t="s">
        <v>29</v>
      </c>
      <c r="B341" s="14">
        <v>774</v>
      </c>
      <c r="C341" s="15" t="s">
        <v>23</v>
      </c>
      <c r="D341" s="15" t="s">
        <v>25</v>
      </c>
      <c r="E341" s="15" t="s">
        <v>831</v>
      </c>
      <c r="F341" s="15" t="s">
        <v>30</v>
      </c>
      <c r="G341" s="70">
        <f>'прил 4'!G1488</f>
        <v>0</v>
      </c>
      <c r="H341" s="70">
        <v>0</v>
      </c>
      <c r="I341" s="70">
        <v>0</v>
      </c>
      <c r="P341" s="105"/>
      <c r="Q341" s="105"/>
      <c r="R341" s="105"/>
      <c r="S341" s="105"/>
      <c r="T341" s="105"/>
    </row>
    <row r="342" spans="1:20" ht="57" hidden="1" customHeight="1" x14ac:dyDescent="0.2">
      <c r="A342" s="80" t="s">
        <v>669</v>
      </c>
      <c r="B342" s="82" t="s">
        <v>89</v>
      </c>
      <c r="C342" s="15" t="s">
        <v>23</v>
      </c>
      <c r="D342" s="15" t="s">
        <v>25</v>
      </c>
      <c r="E342" s="82" t="s">
        <v>667</v>
      </c>
      <c r="F342" s="15"/>
      <c r="G342" s="70">
        <f>G343</f>
        <v>0</v>
      </c>
      <c r="H342" s="70">
        <f t="shared" ref="H342:I342" si="130">H343</f>
        <v>0</v>
      </c>
      <c r="I342" s="70">
        <f t="shared" si="130"/>
        <v>0</v>
      </c>
      <c r="J342" s="159"/>
      <c r="K342" s="166"/>
      <c r="L342" s="166"/>
      <c r="M342" s="166"/>
      <c r="N342" s="166"/>
      <c r="O342" s="166"/>
      <c r="P342" s="166"/>
      <c r="Q342" s="166"/>
      <c r="R342" s="166"/>
      <c r="S342" s="1"/>
      <c r="T342" s="1"/>
    </row>
    <row r="343" spans="1:20" ht="25.5" hidden="1" x14ac:dyDescent="0.2">
      <c r="A343" s="16" t="s">
        <v>27</v>
      </c>
      <c r="B343" s="15" t="s">
        <v>89</v>
      </c>
      <c r="C343" s="15" t="s">
        <v>23</v>
      </c>
      <c r="D343" s="15" t="s">
        <v>25</v>
      </c>
      <c r="E343" s="15" t="s">
        <v>667</v>
      </c>
      <c r="F343" s="15" t="s">
        <v>28</v>
      </c>
      <c r="G343" s="70">
        <f>G344</f>
        <v>0</v>
      </c>
      <c r="H343" s="70">
        <f>H344</f>
        <v>0</v>
      </c>
      <c r="I343" s="70">
        <f>I344</f>
        <v>0</v>
      </c>
      <c r="J343" s="1"/>
    </row>
    <row r="344" spans="1:20" hidden="1" x14ac:dyDescent="0.2">
      <c r="A344" s="16" t="s">
        <v>29</v>
      </c>
      <c r="B344" s="15" t="s">
        <v>89</v>
      </c>
      <c r="C344" s="15" t="s">
        <v>23</v>
      </c>
      <c r="D344" s="15" t="s">
        <v>25</v>
      </c>
      <c r="E344" s="15" t="s">
        <v>667</v>
      </c>
      <c r="F344" s="15" t="s">
        <v>30</v>
      </c>
      <c r="G344" s="70">
        <f>'прил 4'!G888</f>
        <v>0</v>
      </c>
      <c r="H344" s="70">
        <v>0</v>
      </c>
      <c r="I344" s="70">
        <v>0</v>
      </c>
      <c r="J344" s="1"/>
    </row>
    <row r="345" spans="1:20" ht="32.25" hidden="1" customHeight="1" x14ac:dyDescent="0.2">
      <c r="A345" s="16" t="s">
        <v>127</v>
      </c>
      <c r="B345" s="15" t="s">
        <v>89</v>
      </c>
      <c r="C345" s="15" t="s">
        <v>23</v>
      </c>
      <c r="D345" s="15" t="s">
        <v>25</v>
      </c>
      <c r="E345" s="15" t="s">
        <v>628</v>
      </c>
      <c r="F345" s="15"/>
      <c r="G345" s="70">
        <f t="shared" ref="G345:I345" si="131">G346</f>
        <v>0</v>
      </c>
      <c r="H345" s="70">
        <f t="shared" si="131"/>
        <v>0</v>
      </c>
      <c r="I345" s="70">
        <f t="shared" si="131"/>
        <v>0</v>
      </c>
      <c r="J345" s="1"/>
    </row>
    <row r="346" spans="1:20" ht="25.5" hidden="1" x14ac:dyDescent="0.2">
      <c r="A346" s="16" t="s">
        <v>27</v>
      </c>
      <c r="B346" s="15" t="s">
        <v>89</v>
      </c>
      <c r="C346" s="15" t="s">
        <v>23</v>
      </c>
      <c r="D346" s="15" t="s">
        <v>25</v>
      </c>
      <c r="E346" s="15" t="s">
        <v>628</v>
      </c>
      <c r="F346" s="15" t="s">
        <v>28</v>
      </c>
      <c r="G346" s="70">
        <f>G347</f>
        <v>0</v>
      </c>
      <c r="H346" s="70">
        <f>H347</f>
        <v>0</v>
      </c>
      <c r="I346" s="70">
        <f>I347</f>
        <v>0</v>
      </c>
      <c r="J346" s="1"/>
    </row>
    <row r="347" spans="1:20" hidden="1" x14ac:dyDescent="0.2">
      <c r="A347" s="16" t="s">
        <v>29</v>
      </c>
      <c r="B347" s="15" t="s">
        <v>89</v>
      </c>
      <c r="C347" s="15" t="s">
        <v>23</v>
      </c>
      <c r="D347" s="15" t="s">
        <v>25</v>
      </c>
      <c r="E347" s="15" t="s">
        <v>628</v>
      </c>
      <c r="F347" s="15" t="s">
        <v>30</v>
      </c>
      <c r="G347" s="70">
        <f>'прил 4'!G891</f>
        <v>0</v>
      </c>
      <c r="H347" s="70">
        <f>'прил 4'!H891</f>
        <v>0</v>
      </c>
      <c r="I347" s="70">
        <f>'прил 4'!I891</f>
        <v>0</v>
      </c>
      <c r="J347" s="1"/>
    </row>
    <row r="348" spans="1:20" ht="33" hidden="1" customHeight="1" x14ac:dyDescent="0.2">
      <c r="A348" s="16" t="s">
        <v>845</v>
      </c>
      <c r="B348" s="15" t="s">
        <v>89</v>
      </c>
      <c r="C348" s="15" t="s">
        <v>23</v>
      </c>
      <c r="D348" s="15" t="s">
        <v>25</v>
      </c>
      <c r="E348" s="15" t="s">
        <v>844</v>
      </c>
      <c r="F348" s="15"/>
      <c r="G348" s="70">
        <f>G349</f>
        <v>0</v>
      </c>
      <c r="H348" s="70"/>
      <c r="I348" s="70"/>
      <c r="J348" s="159"/>
      <c r="K348" s="166"/>
      <c r="L348" s="166"/>
      <c r="M348" s="166"/>
      <c r="N348" s="166"/>
      <c r="O348" s="166"/>
      <c r="P348" s="166"/>
      <c r="Q348" s="166"/>
      <c r="R348" s="166"/>
      <c r="S348" s="1"/>
      <c r="T348" s="1"/>
    </row>
    <row r="349" spans="1:20" ht="24.75" hidden="1" customHeight="1" x14ac:dyDescent="0.2">
      <c r="A349" s="16" t="s">
        <v>27</v>
      </c>
      <c r="B349" s="15" t="s">
        <v>89</v>
      </c>
      <c r="C349" s="15" t="s">
        <v>23</v>
      </c>
      <c r="D349" s="15" t="s">
        <v>25</v>
      </c>
      <c r="E349" s="15" t="s">
        <v>844</v>
      </c>
      <c r="F349" s="15" t="s">
        <v>28</v>
      </c>
      <c r="G349" s="70">
        <f>G350</f>
        <v>0</v>
      </c>
      <c r="H349" s="70"/>
      <c r="I349" s="70"/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ht="19.5" hidden="1" customHeight="1" x14ac:dyDescent="0.2">
      <c r="A350" s="16" t="s">
        <v>29</v>
      </c>
      <c r="B350" s="15" t="s">
        <v>89</v>
      </c>
      <c r="C350" s="15" t="s">
        <v>23</v>
      </c>
      <c r="D350" s="15" t="s">
        <v>25</v>
      </c>
      <c r="E350" s="15" t="s">
        <v>844</v>
      </c>
      <c r="F350" s="15" t="s">
        <v>30</v>
      </c>
      <c r="G350" s="84"/>
      <c r="H350" s="70"/>
      <c r="I350" s="70"/>
      <c r="J350" s="159"/>
      <c r="K350" s="166"/>
      <c r="L350" s="166"/>
      <c r="M350" s="166"/>
      <c r="N350" s="166"/>
      <c r="O350" s="166"/>
      <c r="P350" s="166"/>
      <c r="Q350" s="166"/>
      <c r="R350" s="166"/>
      <c r="S350" s="1"/>
      <c r="T350" s="1"/>
    </row>
    <row r="351" spans="1:20" ht="16.5" hidden="1" customHeight="1" x14ac:dyDescent="0.2">
      <c r="A351" s="16" t="s">
        <v>1</v>
      </c>
      <c r="B351" s="15" t="s">
        <v>89</v>
      </c>
      <c r="C351" s="15" t="s">
        <v>23</v>
      </c>
      <c r="D351" s="15" t="s">
        <v>25</v>
      </c>
      <c r="E351" s="15" t="s">
        <v>481</v>
      </c>
      <c r="F351" s="15"/>
      <c r="G351" s="70">
        <f t="shared" ref="G351:I351" si="132">G352</f>
        <v>0</v>
      </c>
      <c r="H351" s="70">
        <f t="shared" si="132"/>
        <v>0</v>
      </c>
      <c r="I351" s="70">
        <f t="shared" si="132"/>
        <v>0</v>
      </c>
      <c r="J351" s="1"/>
    </row>
    <row r="352" spans="1:20" ht="24.75" hidden="1" customHeight="1" x14ac:dyDescent="0.2">
      <c r="A352" s="16" t="s">
        <v>27</v>
      </c>
      <c r="B352" s="15" t="s">
        <v>89</v>
      </c>
      <c r="C352" s="15" t="s">
        <v>23</v>
      </c>
      <c r="D352" s="15" t="s">
        <v>25</v>
      </c>
      <c r="E352" s="15" t="s">
        <v>481</v>
      </c>
      <c r="F352" s="15" t="s">
        <v>28</v>
      </c>
      <c r="G352" s="70">
        <f>G353</f>
        <v>0</v>
      </c>
      <c r="H352" s="70">
        <f>H353</f>
        <v>0</v>
      </c>
      <c r="I352" s="70">
        <f>I353</f>
        <v>0</v>
      </c>
      <c r="J352" s="1"/>
    </row>
    <row r="353" spans="1:20" hidden="1" x14ac:dyDescent="0.2">
      <c r="A353" s="16" t="s">
        <v>29</v>
      </c>
      <c r="B353" s="15" t="s">
        <v>89</v>
      </c>
      <c r="C353" s="15" t="s">
        <v>23</v>
      </c>
      <c r="D353" s="15" t="s">
        <v>25</v>
      </c>
      <c r="E353" s="15" t="s">
        <v>481</v>
      </c>
      <c r="F353" s="15" t="s">
        <v>30</v>
      </c>
      <c r="G353" s="70">
        <f>'прил 4'!G894</f>
        <v>0</v>
      </c>
      <c r="H353" s="70"/>
      <c r="I353" s="70"/>
      <c r="J353" s="1"/>
    </row>
    <row r="354" spans="1:20" ht="33" customHeight="1" x14ac:dyDescent="0.2">
      <c r="A354" s="16" t="s">
        <v>866</v>
      </c>
      <c r="B354" s="15" t="s">
        <v>89</v>
      </c>
      <c r="C354" s="15" t="s">
        <v>23</v>
      </c>
      <c r="D354" s="15" t="s">
        <v>109</v>
      </c>
      <c r="E354" s="15" t="s">
        <v>844</v>
      </c>
      <c r="F354" s="15"/>
      <c r="G354" s="70">
        <f>G355</f>
        <v>120000</v>
      </c>
      <c r="H354" s="70">
        <f t="shared" ref="H354:I355" si="133">H355</f>
        <v>120000</v>
      </c>
      <c r="I354" s="70">
        <f t="shared" si="133"/>
        <v>120000</v>
      </c>
      <c r="J354" s="159"/>
      <c r="K354" s="166"/>
      <c r="L354" s="166"/>
      <c r="M354" s="166"/>
      <c r="N354" s="166"/>
      <c r="O354" s="166"/>
      <c r="P354" s="166"/>
      <c r="Q354" s="166"/>
      <c r="R354" s="166"/>
      <c r="S354" s="1"/>
      <c r="T354" s="1"/>
    </row>
    <row r="355" spans="1:20" ht="24.75" customHeight="1" x14ac:dyDescent="0.2">
      <c r="A355" s="16" t="s">
        <v>33</v>
      </c>
      <c r="B355" s="15" t="s">
        <v>89</v>
      </c>
      <c r="C355" s="15" t="s">
        <v>23</v>
      </c>
      <c r="D355" s="15" t="s">
        <v>109</v>
      </c>
      <c r="E355" s="15" t="s">
        <v>844</v>
      </c>
      <c r="F355" s="15" t="s">
        <v>34</v>
      </c>
      <c r="G355" s="70">
        <f>G356</f>
        <v>120000</v>
      </c>
      <c r="H355" s="70">
        <f t="shared" si="133"/>
        <v>120000</v>
      </c>
      <c r="I355" s="70">
        <f t="shared" si="133"/>
        <v>120000</v>
      </c>
      <c r="J355" s="159"/>
      <c r="K355" s="166"/>
      <c r="L355" s="166"/>
      <c r="M355" s="166"/>
      <c r="N355" s="166"/>
      <c r="O355" s="166"/>
      <c r="P355" s="166"/>
      <c r="Q355" s="166"/>
      <c r="R355" s="166"/>
      <c r="S355" s="1"/>
      <c r="T355" s="1"/>
    </row>
    <row r="356" spans="1:20" ht="32.25" customHeight="1" x14ac:dyDescent="0.2">
      <c r="A356" s="16" t="s">
        <v>35</v>
      </c>
      <c r="B356" s="15" t="s">
        <v>89</v>
      </c>
      <c r="C356" s="15" t="s">
        <v>23</v>
      </c>
      <c r="D356" s="15" t="s">
        <v>109</v>
      </c>
      <c r="E356" s="15" t="s">
        <v>844</v>
      </c>
      <c r="F356" s="15" t="s">
        <v>36</v>
      </c>
      <c r="G356" s="84">
        <f>'прил 4'!G1435</f>
        <v>120000</v>
      </c>
      <c r="H356" s="84">
        <f>'прил 4'!H1435</f>
        <v>120000</v>
      </c>
      <c r="I356" s="84">
        <f>'прил 4'!I1435</f>
        <v>120000</v>
      </c>
      <c r="J356" s="159"/>
      <c r="K356" s="166"/>
      <c r="L356" s="166"/>
      <c r="M356" s="166"/>
      <c r="N356" s="166"/>
      <c r="O356" s="166"/>
      <c r="P356" s="166"/>
      <c r="Q356" s="166"/>
      <c r="R356" s="166"/>
      <c r="S356" s="1"/>
      <c r="T356" s="1"/>
    </row>
    <row r="357" spans="1:20" s="18" customFormat="1" ht="25.5" hidden="1" x14ac:dyDescent="0.2">
      <c r="A357" s="80" t="s">
        <v>965</v>
      </c>
      <c r="B357" s="133">
        <v>774</v>
      </c>
      <c r="C357" s="82" t="s">
        <v>23</v>
      </c>
      <c r="D357" s="82" t="s">
        <v>16</v>
      </c>
      <c r="E357" s="82" t="s">
        <v>966</v>
      </c>
      <c r="F357" s="82"/>
      <c r="G357" s="84">
        <f t="shared" ref="G357:I358" si="134">G358</f>
        <v>0</v>
      </c>
      <c r="H357" s="84">
        <f t="shared" si="134"/>
        <v>0</v>
      </c>
      <c r="I357" s="84">
        <f t="shared" si="134"/>
        <v>0</v>
      </c>
      <c r="J357" s="159"/>
      <c r="K357" s="180"/>
      <c r="L357" s="180"/>
      <c r="M357" s="180"/>
      <c r="N357" s="180"/>
      <c r="O357" s="180"/>
      <c r="P357" s="180"/>
      <c r="Q357" s="193"/>
      <c r="R357" s="193"/>
      <c r="S357" s="17"/>
    </row>
    <row r="358" spans="1:20" s="18" customFormat="1" ht="25.5" hidden="1" x14ac:dyDescent="0.2">
      <c r="A358" s="80" t="s">
        <v>27</v>
      </c>
      <c r="B358" s="133">
        <v>774</v>
      </c>
      <c r="C358" s="82" t="s">
        <v>23</v>
      </c>
      <c r="D358" s="82" t="s">
        <v>16</v>
      </c>
      <c r="E358" s="82" t="s">
        <v>966</v>
      </c>
      <c r="F358" s="82" t="s">
        <v>28</v>
      </c>
      <c r="G358" s="84">
        <f t="shared" si="134"/>
        <v>0</v>
      </c>
      <c r="H358" s="84">
        <f t="shared" si="134"/>
        <v>0</v>
      </c>
      <c r="I358" s="84">
        <f t="shared" si="134"/>
        <v>0</v>
      </c>
      <c r="J358" s="159"/>
      <c r="K358" s="180"/>
      <c r="L358" s="180"/>
      <c r="M358" s="180"/>
      <c r="N358" s="180"/>
      <c r="O358" s="180"/>
      <c r="P358" s="180"/>
      <c r="Q358" s="193"/>
      <c r="R358" s="193"/>
      <c r="S358" s="17"/>
    </row>
    <row r="359" spans="1:20" s="18" customFormat="1" hidden="1" x14ac:dyDescent="0.2">
      <c r="A359" s="80" t="s">
        <v>29</v>
      </c>
      <c r="B359" s="133">
        <v>774</v>
      </c>
      <c r="C359" s="82" t="s">
        <v>23</v>
      </c>
      <c r="D359" s="82" t="s">
        <v>16</v>
      </c>
      <c r="E359" s="82" t="s">
        <v>966</v>
      </c>
      <c r="F359" s="82" t="s">
        <v>30</v>
      </c>
      <c r="G359" s="70">
        <f>'прил 4'!G735</f>
        <v>0</v>
      </c>
      <c r="H359" s="84">
        <v>0</v>
      </c>
      <c r="I359" s="84">
        <v>0</v>
      </c>
      <c r="J359" s="159"/>
      <c r="K359" s="180"/>
      <c r="L359" s="180"/>
      <c r="M359" s="180"/>
      <c r="N359" s="180"/>
      <c r="O359" s="180"/>
      <c r="P359" s="180"/>
      <c r="Q359" s="193"/>
      <c r="R359" s="193"/>
      <c r="S359" s="17"/>
    </row>
    <row r="360" spans="1:20" s="18" customFormat="1" ht="57.75" hidden="1" customHeight="1" x14ac:dyDescent="0.2">
      <c r="A360" s="162" t="s">
        <v>896</v>
      </c>
      <c r="B360" s="15" t="s">
        <v>89</v>
      </c>
      <c r="C360" s="15" t="s">
        <v>23</v>
      </c>
      <c r="D360" s="15" t="s">
        <v>109</v>
      </c>
      <c r="E360" s="15" t="s">
        <v>895</v>
      </c>
      <c r="F360" s="15"/>
      <c r="G360" s="70">
        <f t="shared" ref="G360:I361" si="135">G361</f>
        <v>0</v>
      </c>
      <c r="H360" s="70">
        <f t="shared" si="135"/>
        <v>0</v>
      </c>
      <c r="I360" s="70">
        <f t="shared" si="135"/>
        <v>0</v>
      </c>
      <c r="J360" s="159"/>
      <c r="K360" s="180"/>
      <c r="L360" s="180"/>
      <c r="M360" s="180"/>
      <c r="N360" s="180"/>
      <c r="O360" s="180"/>
      <c r="P360" s="180"/>
      <c r="Q360" s="180"/>
      <c r="R360" s="180"/>
    </row>
    <row r="361" spans="1:20" s="18" customFormat="1" hidden="1" x14ac:dyDescent="0.2">
      <c r="A361" s="16" t="s">
        <v>133</v>
      </c>
      <c r="B361" s="15" t="s">
        <v>89</v>
      </c>
      <c r="C361" s="15" t="s">
        <v>23</v>
      </c>
      <c r="D361" s="15" t="s">
        <v>109</v>
      </c>
      <c r="E361" s="15" t="s">
        <v>895</v>
      </c>
      <c r="F361" s="15" t="s">
        <v>134</v>
      </c>
      <c r="G361" s="70">
        <f t="shared" si="135"/>
        <v>0</v>
      </c>
      <c r="H361" s="70">
        <f t="shared" si="135"/>
        <v>0</v>
      </c>
      <c r="I361" s="70">
        <f t="shared" si="135"/>
        <v>0</v>
      </c>
      <c r="J361" s="159"/>
      <c r="K361" s="180"/>
      <c r="L361" s="180"/>
      <c r="M361" s="180"/>
      <c r="N361" s="180"/>
      <c r="O361" s="180"/>
      <c r="P361" s="180"/>
      <c r="Q361" s="180"/>
      <c r="R361" s="180"/>
    </row>
    <row r="362" spans="1:20" s="18" customFormat="1" hidden="1" x14ac:dyDescent="0.2">
      <c r="A362" s="16" t="s">
        <v>815</v>
      </c>
      <c r="B362" s="15" t="s">
        <v>89</v>
      </c>
      <c r="C362" s="15" t="s">
        <v>23</v>
      </c>
      <c r="D362" s="15" t="s">
        <v>109</v>
      </c>
      <c r="E362" s="15" t="s">
        <v>895</v>
      </c>
      <c r="F362" s="15" t="s">
        <v>812</v>
      </c>
      <c r="G362" s="70">
        <f>'прил 4'!G1438</f>
        <v>0</v>
      </c>
      <c r="H362" s="70"/>
      <c r="I362" s="70"/>
      <c r="J362" s="159"/>
      <c r="K362" s="180"/>
      <c r="L362" s="180"/>
      <c r="M362" s="180"/>
      <c r="N362" s="180"/>
      <c r="O362" s="180"/>
      <c r="P362" s="180"/>
      <c r="Q362" s="180"/>
      <c r="R362" s="180"/>
    </row>
    <row r="363" spans="1:20" s="18" customFormat="1" ht="38.25" x14ac:dyDescent="0.2">
      <c r="A363" s="249" t="s">
        <v>896</v>
      </c>
      <c r="B363" s="82" t="s">
        <v>89</v>
      </c>
      <c r="C363" s="82" t="s">
        <v>23</v>
      </c>
      <c r="D363" s="82" t="s">
        <v>109</v>
      </c>
      <c r="E363" s="82" t="s">
        <v>895</v>
      </c>
      <c r="F363" s="82"/>
      <c r="G363" s="70">
        <f t="shared" ref="G363:I364" si="136">G364</f>
        <v>20690.400000000001</v>
      </c>
      <c r="H363" s="84">
        <f t="shared" si="136"/>
        <v>62069.01</v>
      </c>
      <c r="I363" s="84">
        <f t="shared" si="136"/>
        <v>124138.02</v>
      </c>
      <c r="J363" s="159"/>
      <c r="K363" s="180"/>
      <c r="L363" s="180"/>
      <c r="M363" s="180"/>
      <c r="N363" s="180"/>
      <c r="O363" s="180"/>
      <c r="P363" s="180"/>
      <c r="Q363" s="180"/>
      <c r="R363" s="180"/>
    </row>
    <row r="364" spans="1:20" s="18" customFormat="1" x14ac:dyDescent="0.2">
      <c r="A364" s="80" t="s">
        <v>133</v>
      </c>
      <c r="B364" s="82" t="s">
        <v>89</v>
      </c>
      <c r="C364" s="82" t="s">
        <v>23</v>
      </c>
      <c r="D364" s="82" t="s">
        <v>109</v>
      </c>
      <c r="E364" s="82" t="s">
        <v>895</v>
      </c>
      <c r="F364" s="82" t="s">
        <v>134</v>
      </c>
      <c r="G364" s="70">
        <f t="shared" si="136"/>
        <v>20690.400000000001</v>
      </c>
      <c r="H364" s="84">
        <f t="shared" si="136"/>
        <v>62069.01</v>
      </c>
      <c r="I364" s="84">
        <f t="shared" si="136"/>
        <v>124138.02</v>
      </c>
      <c r="J364" s="159"/>
      <c r="K364" s="180"/>
      <c r="L364" s="180"/>
      <c r="M364" s="180"/>
      <c r="N364" s="180"/>
      <c r="O364" s="180"/>
      <c r="P364" s="180"/>
      <c r="Q364" s="180"/>
      <c r="R364" s="180"/>
    </row>
    <row r="365" spans="1:20" s="18" customFormat="1" x14ac:dyDescent="0.2">
      <c r="A365" s="80" t="s">
        <v>964</v>
      </c>
      <c r="B365" s="82" t="s">
        <v>89</v>
      </c>
      <c r="C365" s="82" t="s">
        <v>23</v>
      </c>
      <c r="D365" s="82" t="s">
        <v>109</v>
      </c>
      <c r="E365" s="82" t="s">
        <v>895</v>
      </c>
      <c r="F365" s="82" t="s">
        <v>963</v>
      </c>
      <c r="G365" s="70">
        <f>'прил 4'!G1441</f>
        <v>20690.400000000001</v>
      </c>
      <c r="H365" s="70">
        <f>'прил 4'!H1441</f>
        <v>62069.01</v>
      </c>
      <c r="I365" s="70">
        <f>'прил 4'!I1441</f>
        <v>124138.02</v>
      </c>
      <c r="J365" s="159"/>
      <c r="K365" s="180"/>
      <c r="L365" s="180"/>
      <c r="M365" s="180"/>
      <c r="N365" s="180"/>
      <c r="O365" s="180"/>
      <c r="P365" s="180"/>
      <c r="Q365" s="180"/>
      <c r="R365" s="180"/>
    </row>
    <row r="366" spans="1:20" s="18" customFormat="1" ht="38.25" x14ac:dyDescent="0.2">
      <c r="A366" s="162" t="s">
        <v>781</v>
      </c>
      <c r="B366" s="15" t="s">
        <v>89</v>
      </c>
      <c r="C366" s="15" t="s">
        <v>23</v>
      </c>
      <c r="D366" s="15" t="s">
        <v>109</v>
      </c>
      <c r="E366" s="15" t="s">
        <v>780</v>
      </c>
      <c r="F366" s="15"/>
      <c r="G366" s="70">
        <f t="shared" ref="G366:I367" si="137">G367</f>
        <v>91952</v>
      </c>
      <c r="H366" s="70">
        <f t="shared" si="137"/>
        <v>49523.58</v>
      </c>
      <c r="I366" s="70">
        <f t="shared" si="137"/>
        <v>49523.58</v>
      </c>
      <c r="J366" s="159"/>
      <c r="K366" s="180"/>
      <c r="L366" s="180"/>
      <c r="M366" s="180"/>
      <c r="N366" s="180"/>
      <c r="O366" s="180"/>
      <c r="P366" s="180"/>
      <c r="Q366" s="180"/>
      <c r="R366" s="180"/>
    </row>
    <row r="367" spans="1:20" s="18" customFormat="1" x14ac:dyDescent="0.2">
      <c r="A367" s="16" t="s">
        <v>133</v>
      </c>
      <c r="B367" s="15" t="s">
        <v>89</v>
      </c>
      <c r="C367" s="15" t="s">
        <v>23</v>
      </c>
      <c r="D367" s="15" t="s">
        <v>109</v>
      </c>
      <c r="E367" s="15" t="s">
        <v>780</v>
      </c>
      <c r="F367" s="15" t="s">
        <v>134</v>
      </c>
      <c r="G367" s="70">
        <f t="shared" si="137"/>
        <v>91952</v>
      </c>
      <c r="H367" s="70">
        <f t="shared" si="137"/>
        <v>49523.58</v>
      </c>
      <c r="I367" s="70">
        <f t="shared" si="137"/>
        <v>49523.58</v>
      </c>
      <c r="J367" s="159"/>
      <c r="K367" s="180"/>
      <c r="L367" s="180"/>
      <c r="M367" s="180"/>
      <c r="N367" s="180"/>
      <c r="O367" s="180"/>
      <c r="P367" s="180"/>
      <c r="Q367" s="180"/>
      <c r="R367" s="180"/>
    </row>
    <row r="368" spans="1:20" s="18" customFormat="1" x14ac:dyDescent="0.2">
      <c r="A368" s="80" t="s">
        <v>964</v>
      </c>
      <c r="B368" s="15" t="s">
        <v>89</v>
      </c>
      <c r="C368" s="15" t="s">
        <v>23</v>
      </c>
      <c r="D368" s="15" t="s">
        <v>109</v>
      </c>
      <c r="E368" s="15" t="s">
        <v>780</v>
      </c>
      <c r="F368" s="15" t="s">
        <v>963</v>
      </c>
      <c r="G368" s="70">
        <f>'прил 4'!G1444</f>
        <v>91952</v>
      </c>
      <c r="H368" s="70">
        <f>'прил 4'!H1444</f>
        <v>49523.58</v>
      </c>
      <c r="I368" s="70">
        <f>'прил 4'!I1444</f>
        <v>49523.58</v>
      </c>
      <c r="J368" s="159"/>
      <c r="K368" s="180"/>
      <c r="L368" s="180"/>
      <c r="M368" s="180"/>
      <c r="N368" s="180"/>
      <c r="O368" s="180"/>
      <c r="P368" s="180"/>
      <c r="Q368" s="180"/>
      <c r="R368" s="180"/>
    </row>
    <row r="369" spans="1:20" s="18" customFormat="1" ht="44.25" hidden="1" customHeight="1" x14ac:dyDescent="0.2">
      <c r="A369" s="249" t="s">
        <v>896</v>
      </c>
      <c r="B369" s="82" t="s">
        <v>89</v>
      </c>
      <c r="C369" s="82" t="s">
        <v>23</v>
      </c>
      <c r="D369" s="82" t="s">
        <v>109</v>
      </c>
      <c r="E369" s="82" t="s">
        <v>895</v>
      </c>
      <c r="F369" s="82"/>
      <c r="G369" s="70">
        <f t="shared" ref="G369:I370" si="138">G370</f>
        <v>0</v>
      </c>
      <c r="H369" s="84">
        <f t="shared" si="138"/>
        <v>0</v>
      </c>
      <c r="I369" s="84">
        <f t="shared" si="138"/>
        <v>0</v>
      </c>
      <c r="J369" s="159"/>
      <c r="K369" s="180"/>
      <c r="L369" s="180"/>
      <c r="M369" s="180"/>
      <c r="N369" s="180"/>
      <c r="O369" s="180"/>
      <c r="P369" s="180"/>
      <c r="Q369" s="180"/>
      <c r="R369" s="180"/>
    </row>
    <row r="370" spans="1:20" s="18" customFormat="1" hidden="1" x14ac:dyDescent="0.2">
      <c r="A370" s="80" t="s">
        <v>133</v>
      </c>
      <c r="B370" s="82" t="s">
        <v>89</v>
      </c>
      <c r="C370" s="82" t="s">
        <v>23</v>
      </c>
      <c r="D370" s="82" t="s">
        <v>109</v>
      </c>
      <c r="E370" s="82" t="s">
        <v>895</v>
      </c>
      <c r="F370" s="82" t="s">
        <v>134</v>
      </c>
      <c r="G370" s="70">
        <f t="shared" si="138"/>
        <v>0</v>
      </c>
      <c r="H370" s="84">
        <f t="shared" si="138"/>
        <v>0</v>
      </c>
      <c r="I370" s="84">
        <f t="shared" si="138"/>
        <v>0</v>
      </c>
      <c r="J370" s="159"/>
      <c r="K370" s="180"/>
      <c r="L370" s="180"/>
      <c r="M370" s="180"/>
      <c r="N370" s="180"/>
      <c r="O370" s="180"/>
      <c r="P370" s="180"/>
      <c r="Q370" s="180"/>
      <c r="R370" s="180"/>
    </row>
    <row r="371" spans="1:20" s="18" customFormat="1" hidden="1" x14ac:dyDescent="0.2">
      <c r="A371" s="80" t="s">
        <v>964</v>
      </c>
      <c r="B371" s="82" t="s">
        <v>89</v>
      </c>
      <c r="C371" s="82" t="s">
        <v>23</v>
      </c>
      <c r="D371" s="82" t="s">
        <v>109</v>
      </c>
      <c r="E371" s="82" t="s">
        <v>895</v>
      </c>
      <c r="F371" s="82" t="s">
        <v>963</v>
      </c>
      <c r="G371" s="70">
        <f>'прил 4'!G1447</f>
        <v>0</v>
      </c>
      <c r="H371" s="84"/>
      <c r="I371" s="84"/>
      <c r="J371" s="159"/>
      <c r="K371" s="180"/>
      <c r="L371" s="180"/>
      <c r="M371" s="180"/>
      <c r="N371" s="180"/>
      <c r="O371" s="180"/>
      <c r="P371" s="180"/>
      <c r="Q371" s="180"/>
      <c r="R371" s="180"/>
    </row>
    <row r="372" spans="1:20" s="18" customFormat="1" ht="31.5" customHeight="1" x14ac:dyDescent="0.2">
      <c r="A372" s="42" t="s">
        <v>111</v>
      </c>
      <c r="B372" s="15" t="s">
        <v>89</v>
      </c>
      <c r="C372" s="15" t="s">
        <v>23</v>
      </c>
      <c r="D372" s="15" t="s">
        <v>109</v>
      </c>
      <c r="E372" s="15" t="s">
        <v>208</v>
      </c>
      <c r="F372" s="15"/>
      <c r="G372" s="70">
        <f t="shared" ref="G372:I373" si="139">G373</f>
        <v>1307260.5</v>
      </c>
      <c r="H372" s="70">
        <f t="shared" si="139"/>
        <v>1328815.58</v>
      </c>
      <c r="I372" s="70">
        <f t="shared" si="139"/>
        <v>1381968.2</v>
      </c>
      <c r="J372" s="104">
        <v>40000</v>
      </c>
      <c r="P372" s="17"/>
      <c r="Q372" s="17"/>
      <c r="R372" s="17"/>
      <c r="S372" s="17"/>
      <c r="T372" s="17"/>
    </row>
    <row r="373" spans="1:20" s="18" customFormat="1" ht="25.5" x14ac:dyDescent="0.2">
      <c r="A373" s="16" t="s">
        <v>27</v>
      </c>
      <c r="B373" s="15" t="s">
        <v>89</v>
      </c>
      <c r="C373" s="15" t="s">
        <v>23</v>
      </c>
      <c r="D373" s="15" t="s">
        <v>109</v>
      </c>
      <c r="E373" s="15" t="s">
        <v>208</v>
      </c>
      <c r="F373" s="15" t="s">
        <v>28</v>
      </c>
      <c r="G373" s="70">
        <f t="shared" si="139"/>
        <v>1307260.5</v>
      </c>
      <c r="H373" s="70">
        <f t="shared" si="139"/>
        <v>1328815.58</v>
      </c>
      <c r="I373" s="70">
        <f t="shared" si="139"/>
        <v>1381968.2</v>
      </c>
      <c r="J373" s="104">
        <v>5480300</v>
      </c>
      <c r="P373" s="17"/>
      <c r="Q373" s="17"/>
      <c r="R373" s="17"/>
      <c r="S373" s="17"/>
      <c r="T373" s="17"/>
    </row>
    <row r="374" spans="1:20" x14ac:dyDescent="0.2">
      <c r="A374" s="16" t="s">
        <v>29</v>
      </c>
      <c r="B374" s="15" t="s">
        <v>89</v>
      </c>
      <c r="C374" s="15" t="s">
        <v>23</v>
      </c>
      <c r="D374" s="15" t="s">
        <v>109</v>
      </c>
      <c r="E374" s="15" t="s">
        <v>208</v>
      </c>
      <c r="F374" s="15" t="s">
        <v>30</v>
      </c>
      <c r="G374" s="70">
        <f>'прил 4'!G732</f>
        <v>1307260.5</v>
      </c>
      <c r="H374" s="70">
        <f>'прил 4'!H732</f>
        <v>1328815.58</v>
      </c>
      <c r="I374" s="70">
        <f>'прил 4'!I732</f>
        <v>1381968.2</v>
      </c>
      <c r="J374" s="104">
        <v>500000</v>
      </c>
    </row>
    <row r="375" spans="1:20" s="3" customFormat="1" hidden="1" x14ac:dyDescent="0.2">
      <c r="A375" s="16"/>
      <c r="B375" s="14">
        <v>774</v>
      </c>
      <c r="C375" s="15" t="s">
        <v>23</v>
      </c>
      <c r="D375" s="15" t="s">
        <v>25</v>
      </c>
      <c r="E375" s="82"/>
      <c r="F375" s="15"/>
      <c r="G375" s="70">
        <f t="shared" ref="G375:I376" si="140">G376</f>
        <v>0</v>
      </c>
      <c r="H375" s="70">
        <f t="shared" si="140"/>
        <v>0</v>
      </c>
      <c r="I375" s="70">
        <f t="shared" si="140"/>
        <v>0</v>
      </c>
      <c r="J375" s="105"/>
      <c r="P375" s="105"/>
      <c r="Q375" s="105"/>
      <c r="R375" s="105"/>
      <c r="S375" s="105"/>
      <c r="T375" s="105"/>
    </row>
    <row r="376" spans="1:20" s="3" customFormat="1" ht="25.5" hidden="1" x14ac:dyDescent="0.2">
      <c r="A376" s="16" t="s">
        <v>27</v>
      </c>
      <c r="B376" s="14">
        <v>774</v>
      </c>
      <c r="C376" s="15" t="s">
        <v>23</v>
      </c>
      <c r="D376" s="15" t="s">
        <v>25</v>
      </c>
      <c r="E376" s="15" t="s">
        <v>481</v>
      </c>
      <c r="F376" s="15" t="s">
        <v>28</v>
      </c>
      <c r="G376" s="70">
        <f t="shared" si="140"/>
        <v>0</v>
      </c>
      <c r="H376" s="84">
        <f t="shared" si="140"/>
        <v>0</v>
      </c>
      <c r="I376" s="84">
        <f t="shared" si="140"/>
        <v>0</v>
      </c>
      <c r="J376" s="105"/>
      <c r="P376" s="105"/>
      <c r="Q376" s="105"/>
      <c r="R376" s="105"/>
      <c r="S376" s="105"/>
      <c r="T376" s="105"/>
    </row>
    <row r="377" spans="1:20" s="3" customFormat="1" hidden="1" x14ac:dyDescent="0.2">
      <c r="A377" s="16" t="s">
        <v>29</v>
      </c>
      <c r="B377" s="14">
        <v>774</v>
      </c>
      <c r="C377" s="15" t="s">
        <v>23</v>
      </c>
      <c r="D377" s="15" t="s">
        <v>25</v>
      </c>
      <c r="E377" s="15" t="s">
        <v>481</v>
      </c>
      <c r="F377" s="15" t="s">
        <v>30</v>
      </c>
      <c r="G377" s="70">
        <f>'прил 4'!G918</f>
        <v>0</v>
      </c>
      <c r="H377" s="70">
        <f>'прил 4'!H918</f>
        <v>0</v>
      </c>
      <c r="I377" s="70">
        <f>'прил 4'!I918</f>
        <v>0</v>
      </c>
      <c r="J377" s="105"/>
      <c r="P377" s="105"/>
      <c r="Q377" s="105"/>
      <c r="R377" s="105"/>
      <c r="S377" s="105"/>
      <c r="T377" s="105"/>
    </row>
    <row r="378" spans="1:20" s="18" customFormat="1" ht="63.75" hidden="1" x14ac:dyDescent="0.2">
      <c r="A378" s="16" t="s">
        <v>107</v>
      </c>
      <c r="B378" s="15" t="s">
        <v>89</v>
      </c>
      <c r="C378" s="15" t="s">
        <v>23</v>
      </c>
      <c r="D378" s="15" t="s">
        <v>25</v>
      </c>
      <c r="E378" s="15" t="s">
        <v>347</v>
      </c>
      <c r="F378" s="15"/>
      <c r="G378" s="70">
        <f t="shared" ref="G378:I379" si="141">G379</f>
        <v>0</v>
      </c>
      <c r="H378" s="84">
        <f t="shared" si="141"/>
        <v>0</v>
      </c>
      <c r="I378" s="84">
        <f t="shared" si="141"/>
        <v>0</v>
      </c>
      <c r="J378" s="17">
        <v>12965665</v>
      </c>
      <c r="P378" s="17"/>
      <c r="Q378" s="17"/>
      <c r="R378" s="17"/>
      <c r="S378" s="17"/>
      <c r="T378" s="17"/>
    </row>
    <row r="379" spans="1:20" s="18" customFormat="1" ht="25.5" hidden="1" x14ac:dyDescent="0.2">
      <c r="A379" s="16" t="s">
        <v>27</v>
      </c>
      <c r="B379" s="15" t="s">
        <v>89</v>
      </c>
      <c r="C379" s="15" t="s">
        <v>23</v>
      </c>
      <c r="D379" s="15" t="s">
        <v>25</v>
      </c>
      <c r="E379" s="15" t="s">
        <v>347</v>
      </c>
      <c r="F379" s="15" t="s">
        <v>28</v>
      </c>
      <c r="G379" s="70">
        <f t="shared" si="141"/>
        <v>0</v>
      </c>
      <c r="H379" s="84">
        <f t="shared" si="141"/>
        <v>0</v>
      </c>
      <c r="I379" s="84">
        <f t="shared" si="141"/>
        <v>0</v>
      </c>
      <c r="J379" s="17">
        <v>685206</v>
      </c>
      <c r="P379" s="17"/>
      <c r="Q379" s="17"/>
      <c r="R379" s="17"/>
      <c r="S379" s="17"/>
      <c r="T379" s="17"/>
    </row>
    <row r="380" spans="1:20" s="18" customFormat="1" hidden="1" x14ac:dyDescent="0.2">
      <c r="A380" s="16" t="s">
        <v>29</v>
      </c>
      <c r="B380" s="15" t="s">
        <v>89</v>
      </c>
      <c r="C380" s="15" t="s">
        <v>23</v>
      </c>
      <c r="D380" s="15" t="s">
        <v>25</v>
      </c>
      <c r="E380" s="15" t="s">
        <v>347</v>
      </c>
      <c r="F380" s="15" t="s">
        <v>30</v>
      </c>
      <c r="G380" s="70"/>
      <c r="H380" s="84"/>
      <c r="I380" s="84"/>
      <c r="J380" s="17">
        <v>649200</v>
      </c>
      <c r="P380" s="17"/>
      <c r="Q380" s="17"/>
      <c r="R380" s="17"/>
      <c r="S380" s="17"/>
      <c r="T380" s="17"/>
    </row>
    <row r="381" spans="1:20" s="3" customFormat="1" hidden="1" x14ac:dyDescent="0.2">
      <c r="A381" s="16" t="s">
        <v>385</v>
      </c>
      <c r="B381" s="14">
        <v>774</v>
      </c>
      <c r="C381" s="15" t="s">
        <v>23</v>
      </c>
      <c r="D381" s="15" t="s">
        <v>25</v>
      </c>
      <c r="E381" s="15" t="s">
        <v>480</v>
      </c>
      <c r="F381" s="15"/>
      <c r="G381" s="70">
        <f>G382</f>
        <v>0</v>
      </c>
      <c r="H381" s="70">
        <f>H382</f>
        <v>0</v>
      </c>
      <c r="I381" s="70">
        <f>I382</f>
        <v>0</v>
      </c>
      <c r="P381" s="105"/>
      <c r="Q381" s="105"/>
      <c r="R381" s="105"/>
      <c r="S381" s="105"/>
      <c r="T381" s="105"/>
    </row>
    <row r="382" spans="1:20" s="3" customFormat="1" hidden="1" x14ac:dyDescent="0.2">
      <c r="A382" s="16" t="s">
        <v>29</v>
      </c>
      <c r="B382" s="14">
        <v>774</v>
      </c>
      <c r="C382" s="15" t="s">
        <v>23</v>
      </c>
      <c r="D382" s="15" t="s">
        <v>25</v>
      </c>
      <c r="E382" s="15" t="s">
        <v>480</v>
      </c>
      <c r="F382" s="15" t="s">
        <v>30</v>
      </c>
      <c r="G382" s="70">
        <f>'прил 4'!G900</f>
        <v>0</v>
      </c>
      <c r="H382" s="70"/>
      <c r="I382" s="70"/>
      <c r="P382" s="105"/>
      <c r="Q382" s="105"/>
      <c r="R382" s="105"/>
      <c r="S382" s="105"/>
      <c r="T382" s="105"/>
    </row>
    <row r="383" spans="1:20" ht="54.75" hidden="1" customHeight="1" x14ac:dyDescent="0.2">
      <c r="A383" s="101" t="s">
        <v>571</v>
      </c>
      <c r="B383" s="15" t="s">
        <v>89</v>
      </c>
      <c r="C383" s="15" t="s">
        <v>23</v>
      </c>
      <c r="D383" s="15" t="s">
        <v>25</v>
      </c>
      <c r="E383" s="15" t="s">
        <v>570</v>
      </c>
      <c r="F383" s="15"/>
      <c r="G383" s="70">
        <f t="shared" ref="G383:I384" si="142">G384</f>
        <v>0</v>
      </c>
      <c r="H383" s="70">
        <f t="shared" si="142"/>
        <v>0</v>
      </c>
      <c r="I383" s="70">
        <f t="shared" si="142"/>
        <v>0</v>
      </c>
      <c r="J383" s="1"/>
    </row>
    <row r="384" spans="1:20" ht="25.5" hidden="1" x14ac:dyDescent="0.2">
      <c r="A384" s="16" t="s">
        <v>27</v>
      </c>
      <c r="B384" s="15" t="s">
        <v>89</v>
      </c>
      <c r="C384" s="15" t="s">
        <v>23</v>
      </c>
      <c r="D384" s="15" t="s">
        <v>25</v>
      </c>
      <c r="E384" s="15" t="s">
        <v>570</v>
      </c>
      <c r="F384" s="15" t="s">
        <v>28</v>
      </c>
      <c r="G384" s="70">
        <f>G385</f>
        <v>0</v>
      </c>
      <c r="H384" s="70">
        <f t="shared" si="142"/>
        <v>0</v>
      </c>
      <c r="I384" s="70">
        <f t="shared" si="142"/>
        <v>0</v>
      </c>
      <c r="J384" s="1"/>
    </row>
    <row r="385" spans="1:20" hidden="1" x14ac:dyDescent="0.2">
      <c r="A385" s="16" t="s">
        <v>29</v>
      </c>
      <c r="B385" s="15" t="s">
        <v>89</v>
      </c>
      <c r="C385" s="15" t="s">
        <v>23</v>
      </c>
      <c r="D385" s="15" t="s">
        <v>25</v>
      </c>
      <c r="E385" s="15" t="s">
        <v>570</v>
      </c>
      <c r="F385" s="15" t="s">
        <v>30</v>
      </c>
      <c r="G385" s="70">
        <f>'прил 4'!G930</f>
        <v>0</v>
      </c>
      <c r="H385" s="70">
        <f>'прил 4'!H930</f>
        <v>0</v>
      </c>
      <c r="I385" s="70">
        <f>'прил 4'!I930</f>
        <v>0</v>
      </c>
      <c r="J385" s="1"/>
    </row>
    <row r="386" spans="1:20" ht="63" hidden="1" customHeight="1" x14ac:dyDescent="0.2">
      <c r="A386" s="16" t="s">
        <v>371</v>
      </c>
      <c r="B386" s="15" t="s">
        <v>89</v>
      </c>
      <c r="C386" s="15" t="s">
        <v>23</v>
      </c>
      <c r="D386" s="15" t="s">
        <v>25</v>
      </c>
      <c r="E386" s="15" t="s">
        <v>683</v>
      </c>
      <c r="F386" s="15"/>
      <c r="G386" s="70">
        <f t="shared" ref="G386:I386" si="143">G387</f>
        <v>0</v>
      </c>
      <c r="H386" s="70">
        <f t="shared" si="143"/>
        <v>0</v>
      </c>
      <c r="I386" s="70">
        <f t="shared" si="143"/>
        <v>0</v>
      </c>
      <c r="J386" s="1"/>
    </row>
    <row r="387" spans="1:20" ht="25.5" hidden="1" x14ac:dyDescent="0.2">
      <c r="A387" s="16" t="s">
        <v>27</v>
      </c>
      <c r="B387" s="15" t="s">
        <v>89</v>
      </c>
      <c r="C387" s="15" t="s">
        <v>23</v>
      </c>
      <c r="D387" s="15" t="s">
        <v>25</v>
      </c>
      <c r="E387" s="15" t="s">
        <v>683</v>
      </c>
      <c r="F387" s="15" t="s">
        <v>28</v>
      </c>
      <c r="G387" s="70">
        <f>G388</f>
        <v>0</v>
      </c>
      <c r="H387" s="70">
        <f>H388</f>
        <v>0</v>
      </c>
      <c r="I387" s="70">
        <f>I388</f>
        <v>0</v>
      </c>
      <c r="J387" s="1"/>
    </row>
    <row r="388" spans="1:20" hidden="1" x14ac:dyDescent="0.2">
      <c r="A388" s="16" t="s">
        <v>29</v>
      </c>
      <c r="B388" s="15" t="s">
        <v>89</v>
      </c>
      <c r="C388" s="15" t="s">
        <v>23</v>
      </c>
      <c r="D388" s="15" t="s">
        <v>25</v>
      </c>
      <c r="E388" s="15" t="s">
        <v>683</v>
      </c>
      <c r="F388" s="15" t="s">
        <v>30</v>
      </c>
      <c r="G388" s="70"/>
      <c r="H388" s="70"/>
      <c r="I388" s="70"/>
      <c r="J388" s="1"/>
    </row>
    <row r="389" spans="1:20" ht="89.25" customHeight="1" x14ac:dyDescent="0.2">
      <c r="A389" s="101" t="s">
        <v>1450</v>
      </c>
      <c r="B389" s="82" t="s">
        <v>89</v>
      </c>
      <c r="C389" s="82" t="s">
        <v>23</v>
      </c>
      <c r="D389" s="82" t="s">
        <v>25</v>
      </c>
      <c r="E389" s="15" t="s">
        <v>1449</v>
      </c>
      <c r="F389" s="15"/>
      <c r="G389" s="70">
        <f t="shared" ref="G389:I389" si="144">G390</f>
        <v>37603375</v>
      </c>
      <c r="H389" s="70">
        <f t="shared" si="144"/>
        <v>30279350</v>
      </c>
      <c r="I389" s="84">
        <f t="shared" si="144"/>
        <v>30027030</v>
      </c>
      <c r="J389" s="159"/>
      <c r="K389" s="166"/>
      <c r="L389" s="166"/>
      <c r="M389" s="166"/>
      <c r="N389" s="166"/>
      <c r="O389" s="166"/>
      <c r="P389" s="166"/>
      <c r="Q389" s="166"/>
      <c r="R389" s="166"/>
      <c r="S389" s="1"/>
      <c r="T389" s="1"/>
    </row>
    <row r="390" spans="1:20" ht="25.5" x14ac:dyDescent="0.2">
      <c r="A390" s="80" t="s">
        <v>27</v>
      </c>
      <c r="B390" s="82" t="s">
        <v>89</v>
      </c>
      <c r="C390" s="82" t="s">
        <v>23</v>
      </c>
      <c r="D390" s="82" t="s">
        <v>25</v>
      </c>
      <c r="E390" s="15" t="s">
        <v>1449</v>
      </c>
      <c r="F390" s="82" t="s">
        <v>28</v>
      </c>
      <c r="G390" s="70">
        <f>G391</f>
        <v>37603375</v>
      </c>
      <c r="H390" s="84">
        <f>H391</f>
        <v>30279350</v>
      </c>
      <c r="I390" s="84">
        <f>I391</f>
        <v>30027030</v>
      </c>
      <c r="J390" s="159"/>
      <c r="K390" s="166"/>
      <c r="L390" s="166"/>
      <c r="M390" s="166"/>
      <c r="N390" s="166"/>
      <c r="O390" s="166"/>
      <c r="P390" s="166"/>
      <c r="Q390" s="166"/>
      <c r="R390" s="166"/>
      <c r="S390" s="1"/>
      <c r="T390" s="1"/>
    </row>
    <row r="391" spans="1:20" x14ac:dyDescent="0.2">
      <c r="A391" s="80" t="s">
        <v>29</v>
      </c>
      <c r="B391" s="82" t="s">
        <v>89</v>
      </c>
      <c r="C391" s="82" t="s">
        <v>23</v>
      </c>
      <c r="D391" s="82" t="s">
        <v>25</v>
      </c>
      <c r="E391" s="15" t="s">
        <v>1449</v>
      </c>
      <c r="F391" s="82" t="s">
        <v>30</v>
      </c>
      <c r="G391" s="70">
        <f>'прил 4'!G942</f>
        <v>37603375</v>
      </c>
      <c r="H391" s="70">
        <f>'прил 4'!H942</f>
        <v>30279350</v>
      </c>
      <c r="I391" s="70">
        <f>'прил 4'!I942</f>
        <v>30027030</v>
      </c>
      <c r="J391" s="159"/>
      <c r="K391" s="166"/>
      <c r="L391" s="166"/>
      <c r="M391" s="166"/>
      <c r="N391" s="166"/>
      <c r="O391" s="166"/>
      <c r="P391" s="166"/>
      <c r="Q391" s="166"/>
      <c r="R391" s="166"/>
      <c r="S391" s="1"/>
      <c r="T391" s="1"/>
    </row>
    <row r="392" spans="1:20" s="28" customFormat="1" ht="288" customHeight="1" x14ac:dyDescent="0.2">
      <c r="A392" s="101" t="s">
        <v>1131</v>
      </c>
      <c r="B392" s="82" t="s">
        <v>89</v>
      </c>
      <c r="C392" s="82" t="s">
        <v>65</v>
      </c>
      <c r="D392" s="82" t="s">
        <v>51</v>
      </c>
      <c r="E392" s="15" t="s">
        <v>1456</v>
      </c>
      <c r="F392" s="39"/>
      <c r="G392" s="70">
        <f t="shared" ref="G392:I393" si="145">G393</f>
        <v>1383800</v>
      </c>
      <c r="H392" s="84">
        <f t="shared" si="145"/>
        <v>0</v>
      </c>
      <c r="I392" s="84">
        <f t="shared" si="145"/>
        <v>0</v>
      </c>
      <c r="J392" s="159"/>
      <c r="K392" s="184"/>
      <c r="L392" s="184"/>
      <c r="M392" s="184"/>
      <c r="N392" s="184"/>
      <c r="O392" s="184"/>
      <c r="P392" s="184"/>
      <c r="Q392" s="184"/>
      <c r="R392" s="184"/>
    </row>
    <row r="393" spans="1:20" s="28" customFormat="1" ht="25.5" x14ac:dyDescent="0.2">
      <c r="A393" s="80" t="s">
        <v>27</v>
      </c>
      <c r="B393" s="82" t="s">
        <v>89</v>
      </c>
      <c r="C393" s="82" t="s">
        <v>65</v>
      </c>
      <c r="D393" s="82" t="s">
        <v>51</v>
      </c>
      <c r="E393" s="15" t="s">
        <v>1456</v>
      </c>
      <c r="F393" s="15" t="s">
        <v>28</v>
      </c>
      <c r="G393" s="70">
        <f t="shared" si="145"/>
        <v>1383800</v>
      </c>
      <c r="H393" s="84">
        <f t="shared" si="145"/>
        <v>0</v>
      </c>
      <c r="I393" s="84">
        <f t="shared" si="145"/>
        <v>0</v>
      </c>
      <c r="J393" s="159"/>
      <c r="K393" s="184"/>
      <c r="L393" s="184"/>
      <c r="M393" s="184"/>
      <c r="N393" s="184"/>
      <c r="O393" s="184"/>
      <c r="P393" s="184"/>
      <c r="Q393" s="184"/>
      <c r="R393" s="184"/>
    </row>
    <row r="394" spans="1:20" x14ac:dyDescent="0.2">
      <c r="A394" s="80" t="s">
        <v>29</v>
      </c>
      <c r="B394" s="82" t="s">
        <v>89</v>
      </c>
      <c r="C394" s="82" t="s">
        <v>65</v>
      </c>
      <c r="D394" s="82" t="s">
        <v>51</v>
      </c>
      <c r="E394" s="15" t="s">
        <v>1456</v>
      </c>
      <c r="F394" s="15" t="s">
        <v>30</v>
      </c>
      <c r="G394" s="70">
        <f>'прил 4'!G1491</f>
        <v>1383800</v>
      </c>
      <c r="H394" s="70">
        <f>'прил 4'!H1491</f>
        <v>0</v>
      </c>
      <c r="I394" s="70">
        <f>'прил 4'!I1491</f>
        <v>0</v>
      </c>
      <c r="J394" s="159"/>
      <c r="K394" s="166"/>
      <c r="L394" s="166"/>
      <c r="M394" s="166"/>
      <c r="N394" s="166"/>
      <c r="O394" s="166"/>
      <c r="P394" s="166"/>
      <c r="Q394" s="166"/>
      <c r="R394" s="166"/>
      <c r="S394" s="1"/>
      <c r="T394" s="1"/>
    </row>
    <row r="395" spans="1:20" s="28" customFormat="1" ht="44.25" customHeight="1" x14ac:dyDescent="0.2">
      <c r="A395" s="101" t="s">
        <v>1341</v>
      </c>
      <c r="B395" s="15" t="s">
        <v>89</v>
      </c>
      <c r="C395" s="15" t="s">
        <v>65</v>
      </c>
      <c r="D395" s="15" t="s">
        <v>51</v>
      </c>
      <c r="E395" s="15" t="s">
        <v>1314</v>
      </c>
      <c r="F395" s="39"/>
      <c r="G395" s="70">
        <f t="shared" ref="G395:I396" si="146">G396</f>
        <v>7746536.7000000002</v>
      </c>
      <c r="H395" s="70">
        <f t="shared" si="146"/>
        <v>7231730</v>
      </c>
      <c r="I395" s="70">
        <f t="shared" si="146"/>
        <v>4510720</v>
      </c>
      <c r="J395" s="103">
        <v>9188400</v>
      </c>
      <c r="P395" s="103"/>
      <c r="Q395" s="103"/>
      <c r="R395" s="103"/>
      <c r="S395" s="103"/>
      <c r="T395" s="103"/>
    </row>
    <row r="396" spans="1:20" s="28" customFormat="1" ht="25.5" x14ac:dyDescent="0.2">
      <c r="A396" s="16" t="s">
        <v>27</v>
      </c>
      <c r="B396" s="15" t="s">
        <v>89</v>
      </c>
      <c r="C396" s="15" t="s">
        <v>65</v>
      </c>
      <c r="D396" s="15" t="s">
        <v>51</v>
      </c>
      <c r="E396" s="15" t="s">
        <v>1314</v>
      </c>
      <c r="F396" s="15" t="s">
        <v>28</v>
      </c>
      <c r="G396" s="70">
        <f t="shared" si="146"/>
        <v>7746536.7000000002</v>
      </c>
      <c r="H396" s="70">
        <f t="shared" si="146"/>
        <v>7231730</v>
      </c>
      <c r="I396" s="70">
        <f t="shared" si="146"/>
        <v>4510720</v>
      </c>
      <c r="J396" s="103">
        <f>SUM(J241:J395)</f>
        <v>951066568</v>
      </c>
      <c r="P396" s="103"/>
      <c r="Q396" s="103"/>
      <c r="R396" s="103"/>
      <c r="S396" s="103"/>
      <c r="T396" s="103"/>
    </row>
    <row r="397" spans="1:20" x14ac:dyDescent="0.2">
      <c r="A397" s="16" t="s">
        <v>29</v>
      </c>
      <c r="B397" s="15" t="s">
        <v>89</v>
      </c>
      <c r="C397" s="15" t="s">
        <v>65</v>
      </c>
      <c r="D397" s="15" t="s">
        <v>51</v>
      </c>
      <c r="E397" s="15" t="s">
        <v>1314</v>
      </c>
      <c r="F397" s="15" t="s">
        <v>30</v>
      </c>
      <c r="G397" s="70">
        <f>'прил 4'!G1484</f>
        <v>7746536.7000000002</v>
      </c>
      <c r="H397" s="70">
        <f>'прил 4'!H1484</f>
        <v>7231730</v>
      </c>
      <c r="I397" s="70">
        <f>'прил 4'!I1484</f>
        <v>4510720</v>
      </c>
    </row>
    <row r="398" spans="1:20" s="28" customFormat="1" ht="54.75" hidden="1" customHeight="1" x14ac:dyDescent="0.2">
      <c r="A398" s="13" t="s">
        <v>519</v>
      </c>
      <c r="B398" s="15" t="s">
        <v>89</v>
      </c>
      <c r="C398" s="15" t="s">
        <v>65</v>
      </c>
      <c r="D398" s="15" t="s">
        <v>51</v>
      </c>
      <c r="E398" s="15" t="s">
        <v>518</v>
      </c>
      <c r="F398" s="39"/>
      <c r="G398" s="70">
        <f t="shared" ref="G398:I399" si="147">G399</f>
        <v>0</v>
      </c>
      <c r="H398" s="70">
        <f t="shared" si="147"/>
        <v>0</v>
      </c>
      <c r="I398" s="70">
        <f t="shared" si="147"/>
        <v>0</v>
      </c>
      <c r="P398" s="103"/>
      <c r="Q398" s="103"/>
      <c r="R398" s="103"/>
      <c r="S398" s="103"/>
      <c r="T398" s="103"/>
    </row>
    <row r="399" spans="1:20" s="28" customFormat="1" ht="33" hidden="1" customHeight="1" x14ac:dyDescent="0.2">
      <c r="A399" s="16" t="s">
        <v>27</v>
      </c>
      <c r="B399" s="15" t="s">
        <v>89</v>
      </c>
      <c r="C399" s="15" t="s">
        <v>65</v>
      </c>
      <c r="D399" s="15" t="s">
        <v>51</v>
      </c>
      <c r="E399" s="15" t="s">
        <v>518</v>
      </c>
      <c r="F399" s="15" t="s">
        <v>28</v>
      </c>
      <c r="G399" s="70">
        <f t="shared" si="147"/>
        <v>0</v>
      </c>
      <c r="H399" s="70">
        <f t="shared" si="147"/>
        <v>0</v>
      </c>
      <c r="I399" s="70">
        <f t="shared" si="147"/>
        <v>0</v>
      </c>
      <c r="P399" s="103"/>
      <c r="Q399" s="103"/>
      <c r="R399" s="103"/>
      <c r="S399" s="103"/>
      <c r="T399" s="103"/>
    </row>
    <row r="400" spans="1:20" hidden="1" x14ac:dyDescent="0.2">
      <c r="A400" s="16" t="s">
        <v>29</v>
      </c>
      <c r="B400" s="15" t="s">
        <v>89</v>
      </c>
      <c r="C400" s="15" t="s">
        <v>65</v>
      </c>
      <c r="D400" s="15" t="s">
        <v>51</v>
      </c>
      <c r="E400" s="15" t="s">
        <v>518</v>
      </c>
      <c r="F400" s="15" t="s">
        <v>30</v>
      </c>
      <c r="G400" s="70"/>
      <c r="H400" s="70">
        <v>0</v>
      </c>
      <c r="I400" s="70">
        <v>0</v>
      </c>
      <c r="J400" s="1"/>
    </row>
    <row r="401" spans="1:20" s="3" customFormat="1" ht="45" hidden="1" customHeight="1" x14ac:dyDescent="0.2">
      <c r="A401" s="16" t="s">
        <v>649</v>
      </c>
      <c r="B401" s="14">
        <v>774</v>
      </c>
      <c r="C401" s="15" t="s">
        <v>23</v>
      </c>
      <c r="D401" s="15" t="s">
        <v>16</v>
      </c>
      <c r="E401" s="15" t="s">
        <v>638</v>
      </c>
      <c r="F401" s="15"/>
      <c r="G401" s="70">
        <f>G402</f>
        <v>0</v>
      </c>
      <c r="H401" s="70">
        <f>H402</f>
        <v>0</v>
      </c>
      <c r="I401" s="70">
        <f>I402</f>
        <v>0</v>
      </c>
      <c r="P401" s="105"/>
      <c r="Q401" s="105"/>
      <c r="R401" s="105"/>
      <c r="S401" s="105"/>
      <c r="T401" s="105"/>
    </row>
    <row r="402" spans="1:20" s="3" customFormat="1" hidden="1" x14ac:dyDescent="0.2">
      <c r="A402" s="16" t="s">
        <v>29</v>
      </c>
      <c r="B402" s="14">
        <v>774</v>
      </c>
      <c r="C402" s="15" t="s">
        <v>23</v>
      </c>
      <c r="D402" s="15" t="s">
        <v>16</v>
      </c>
      <c r="E402" s="15" t="s">
        <v>638</v>
      </c>
      <c r="F402" s="15" t="s">
        <v>30</v>
      </c>
      <c r="G402" s="70">
        <f>'прил 4'!G740</f>
        <v>0</v>
      </c>
      <c r="H402" s="70">
        <f>'прил 4'!H740</f>
        <v>0</v>
      </c>
      <c r="I402" s="70">
        <f>'прил 4'!I740</f>
        <v>0</v>
      </c>
      <c r="P402" s="105"/>
      <c r="Q402" s="105"/>
      <c r="R402" s="105"/>
      <c r="S402" s="105"/>
      <c r="T402" s="105"/>
    </row>
    <row r="403" spans="1:20" s="18" customFormat="1" ht="45.75" hidden="1" customHeight="1" x14ac:dyDescent="0.2">
      <c r="A403" s="42"/>
      <c r="B403" s="15"/>
      <c r="C403" s="15"/>
      <c r="D403" s="15"/>
      <c r="E403" s="15"/>
      <c r="F403" s="15"/>
      <c r="G403" s="70"/>
      <c r="H403" s="70"/>
      <c r="I403" s="70"/>
      <c r="P403" s="17"/>
      <c r="Q403" s="17"/>
      <c r="R403" s="17"/>
      <c r="S403" s="17"/>
      <c r="T403" s="17"/>
    </row>
    <row r="404" spans="1:20" s="18" customFormat="1" hidden="1" x14ac:dyDescent="0.2">
      <c r="A404" s="16"/>
      <c r="B404" s="15"/>
      <c r="C404" s="15"/>
      <c r="D404" s="15"/>
      <c r="E404" s="15"/>
      <c r="F404" s="15"/>
      <c r="G404" s="70"/>
      <c r="H404" s="70"/>
      <c r="I404" s="70"/>
      <c r="P404" s="17"/>
      <c r="Q404" s="17"/>
      <c r="R404" s="17"/>
      <c r="S404" s="17"/>
      <c r="T404" s="17"/>
    </row>
    <row r="405" spans="1:20" hidden="1" x14ac:dyDescent="0.2">
      <c r="A405" s="16"/>
      <c r="B405" s="15"/>
      <c r="C405" s="15"/>
      <c r="D405" s="15"/>
      <c r="E405" s="15"/>
      <c r="F405" s="15"/>
      <c r="G405" s="70"/>
      <c r="H405" s="70"/>
      <c r="I405" s="70"/>
      <c r="J405" s="1"/>
    </row>
    <row r="406" spans="1:20" s="18" customFormat="1" ht="42.75" hidden="1" customHeight="1" x14ac:dyDescent="0.2">
      <c r="A406" s="42"/>
      <c r="B406" s="15"/>
      <c r="C406" s="15"/>
      <c r="D406" s="15"/>
      <c r="E406" s="15"/>
      <c r="F406" s="15"/>
      <c r="G406" s="70"/>
      <c r="H406" s="70"/>
      <c r="I406" s="70"/>
      <c r="P406" s="17"/>
      <c r="Q406" s="17"/>
      <c r="R406" s="17"/>
      <c r="S406" s="17"/>
      <c r="T406" s="17"/>
    </row>
    <row r="407" spans="1:20" s="18" customFormat="1" hidden="1" x14ac:dyDescent="0.2">
      <c r="A407" s="16"/>
      <c r="B407" s="15"/>
      <c r="C407" s="15"/>
      <c r="D407" s="15"/>
      <c r="E407" s="15"/>
      <c r="F407" s="15"/>
      <c r="G407" s="70"/>
      <c r="H407" s="70"/>
      <c r="I407" s="70"/>
      <c r="P407" s="17"/>
      <c r="Q407" s="17"/>
      <c r="R407" s="17"/>
      <c r="S407" s="17"/>
      <c r="T407" s="17"/>
    </row>
    <row r="408" spans="1:20" hidden="1" x14ac:dyDescent="0.2">
      <c r="A408" s="16"/>
      <c r="B408" s="15"/>
      <c r="C408" s="15"/>
      <c r="D408" s="15"/>
      <c r="E408" s="15"/>
      <c r="F408" s="15"/>
      <c r="G408" s="70"/>
      <c r="H408" s="70"/>
      <c r="I408" s="70"/>
      <c r="J408" s="1"/>
    </row>
    <row r="409" spans="1:20" s="3" customFormat="1" ht="42.75" hidden="1" customHeight="1" x14ac:dyDescent="0.2">
      <c r="A409" s="16" t="s">
        <v>648</v>
      </c>
      <c r="B409" s="14">
        <v>774</v>
      </c>
      <c r="C409" s="15" t="s">
        <v>23</v>
      </c>
      <c r="D409" s="15" t="s">
        <v>16</v>
      </c>
      <c r="E409" s="15" t="s">
        <v>638</v>
      </c>
      <c r="F409" s="15"/>
      <c r="G409" s="70"/>
      <c r="H409" s="70">
        <f t="shared" ref="H409:I409" si="148">H410</f>
        <v>66980</v>
      </c>
      <c r="I409" s="70">
        <f t="shared" si="148"/>
        <v>66980</v>
      </c>
      <c r="P409" s="105"/>
      <c r="Q409" s="105"/>
      <c r="R409" s="105"/>
      <c r="S409" s="105"/>
      <c r="T409" s="105"/>
    </row>
    <row r="410" spans="1:20" s="18" customFormat="1" ht="89.25" x14ac:dyDescent="0.2">
      <c r="A410" s="298" t="s">
        <v>957</v>
      </c>
      <c r="B410" s="15" t="s">
        <v>89</v>
      </c>
      <c r="C410" s="15" t="s">
        <v>23</v>
      </c>
      <c r="D410" s="15" t="s">
        <v>25</v>
      </c>
      <c r="E410" s="15" t="s">
        <v>588</v>
      </c>
      <c r="F410" s="15"/>
      <c r="G410" s="70">
        <f t="shared" ref="G410:I411" si="149">G411</f>
        <v>66499.63</v>
      </c>
      <c r="H410" s="70">
        <f t="shared" si="149"/>
        <v>66980</v>
      </c>
      <c r="I410" s="70">
        <f t="shared" si="149"/>
        <v>66980</v>
      </c>
      <c r="P410" s="17"/>
      <c r="Q410" s="17"/>
      <c r="R410" s="17"/>
      <c r="S410" s="17"/>
      <c r="T410" s="17"/>
    </row>
    <row r="411" spans="1:20" s="18" customFormat="1" ht="25.5" x14ac:dyDescent="0.2">
      <c r="A411" s="16" t="s">
        <v>27</v>
      </c>
      <c r="B411" s="15" t="s">
        <v>89</v>
      </c>
      <c r="C411" s="15" t="s">
        <v>23</v>
      </c>
      <c r="D411" s="15" t="s">
        <v>25</v>
      </c>
      <c r="E411" s="15" t="s">
        <v>588</v>
      </c>
      <c r="F411" s="15" t="s">
        <v>28</v>
      </c>
      <c r="G411" s="70">
        <f t="shared" si="149"/>
        <v>66499.63</v>
      </c>
      <c r="H411" s="70">
        <f t="shared" si="149"/>
        <v>66980</v>
      </c>
      <c r="I411" s="70">
        <f t="shared" si="149"/>
        <v>66980</v>
      </c>
      <c r="P411" s="17"/>
      <c r="Q411" s="17"/>
      <c r="R411" s="17"/>
      <c r="S411" s="17"/>
      <c r="T411" s="17"/>
    </row>
    <row r="412" spans="1:20" s="18" customFormat="1" x14ac:dyDescent="0.2">
      <c r="A412" s="16" t="s">
        <v>29</v>
      </c>
      <c r="B412" s="15" t="s">
        <v>89</v>
      </c>
      <c r="C412" s="15" t="s">
        <v>23</v>
      </c>
      <c r="D412" s="15" t="s">
        <v>25</v>
      </c>
      <c r="E412" s="15" t="s">
        <v>588</v>
      </c>
      <c r="F412" s="15" t="s">
        <v>30</v>
      </c>
      <c r="G412" s="70">
        <f>'прил 4'!G915</f>
        <v>66499.63</v>
      </c>
      <c r="H412" s="70">
        <f>'прил 4'!H915</f>
        <v>66980</v>
      </c>
      <c r="I412" s="70">
        <f>'прил 4'!I915</f>
        <v>66980</v>
      </c>
      <c r="P412" s="17"/>
      <c r="Q412" s="17"/>
      <c r="R412" s="17"/>
      <c r="S412" s="17"/>
      <c r="T412" s="17"/>
    </row>
    <row r="413" spans="1:20" s="3" customFormat="1" ht="63.75" hidden="1" x14ac:dyDescent="0.2">
      <c r="A413" s="16" t="s">
        <v>792</v>
      </c>
      <c r="B413" s="14">
        <v>774</v>
      </c>
      <c r="C413" s="15" t="s">
        <v>23</v>
      </c>
      <c r="D413" s="15" t="s">
        <v>25</v>
      </c>
      <c r="E413" s="15" t="s">
        <v>684</v>
      </c>
      <c r="F413" s="15"/>
      <c r="G413" s="70">
        <f>G415</f>
        <v>0</v>
      </c>
      <c r="H413" s="70">
        <f t="shared" ref="H413:I413" si="150">H415</f>
        <v>0</v>
      </c>
      <c r="I413" s="70">
        <f t="shared" si="150"/>
        <v>0</v>
      </c>
      <c r="P413" s="105"/>
      <c r="Q413" s="105"/>
      <c r="R413" s="105"/>
      <c r="S413" s="105"/>
      <c r="T413" s="105"/>
    </row>
    <row r="414" spans="1:20" ht="25.5" hidden="1" x14ac:dyDescent="0.2">
      <c r="A414" s="16" t="s">
        <v>27</v>
      </c>
      <c r="B414" s="15" t="s">
        <v>89</v>
      </c>
      <c r="C414" s="15" t="s">
        <v>23</v>
      </c>
      <c r="D414" s="15" t="s">
        <v>25</v>
      </c>
      <c r="E414" s="15" t="s">
        <v>684</v>
      </c>
      <c r="F414" s="15" t="s">
        <v>28</v>
      </c>
      <c r="G414" s="70">
        <f>G415</f>
        <v>0</v>
      </c>
      <c r="H414" s="70">
        <f t="shared" ref="H414:I414" si="151">H415</f>
        <v>0</v>
      </c>
      <c r="I414" s="70">
        <f t="shared" si="151"/>
        <v>0</v>
      </c>
      <c r="J414" s="1"/>
    </row>
    <row r="415" spans="1:20" s="3" customFormat="1" hidden="1" x14ac:dyDescent="0.2">
      <c r="A415" s="16" t="s">
        <v>29</v>
      </c>
      <c r="B415" s="14">
        <v>774</v>
      </c>
      <c r="C415" s="15" t="s">
        <v>23</v>
      </c>
      <c r="D415" s="15" t="s">
        <v>25</v>
      </c>
      <c r="E415" s="15" t="s">
        <v>684</v>
      </c>
      <c r="F415" s="15" t="s">
        <v>30</v>
      </c>
      <c r="G415" s="148"/>
      <c r="H415" s="70"/>
      <c r="I415" s="70"/>
      <c r="P415" s="105"/>
      <c r="Q415" s="105"/>
      <c r="R415" s="105"/>
      <c r="S415" s="105"/>
      <c r="T415" s="105"/>
    </row>
    <row r="416" spans="1:20" s="3" customFormat="1" ht="25.5" hidden="1" x14ac:dyDescent="0.2">
      <c r="A416" s="16" t="s">
        <v>597</v>
      </c>
      <c r="B416" s="14">
        <v>774</v>
      </c>
      <c r="C416" s="15" t="s">
        <v>23</v>
      </c>
      <c r="D416" s="15" t="s">
        <v>66</v>
      </c>
      <c r="E416" s="82" t="s">
        <v>631</v>
      </c>
      <c r="F416" s="15"/>
      <c r="G416" s="70">
        <f t="shared" ref="G416:I417" si="152">G417</f>
        <v>0</v>
      </c>
      <c r="H416" s="70">
        <f t="shared" si="152"/>
        <v>0</v>
      </c>
      <c r="I416" s="70">
        <f t="shared" si="152"/>
        <v>0</v>
      </c>
      <c r="P416" s="105"/>
      <c r="Q416" s="105"/>
      <c r="R416" s="105"/>
      <c r="S416" s="105"/>
      <c r="T416" s="105"/>
    </row>
    <row r="417" spans="1:20" s="3" customFormat="1" ht="25.5" hidden="1" x14ac:dyDescent="0.2">
      <c r="A417" s="16" t="s">
        <v>27</v>
      </c>
      <c r="B417" s="14">
        <v>774</v>
      </c>
      <c r="C417" s="15" t="s">
        <v>23</v>
      </c>
      <c r="D417" s="15" t="s">
        <v>66</v>
      </c>
      <c r="E417" s="82" t="s">
        <v>631</v>
      </c>
      <c r="F417" s="15" t="s">
        <v>28</v>
      </c>
      <c r="G417" s="70">
        <f t="shared" si="152"/>
        <v>0</v>
      </c>
      <c r="H417" s="70">
        <f t="shared" si="152"/>
        <v>0</v>
      </c>
      <c r="I417" s="70">
        <f t="shared" si="152"/>
        <v>0</v>
      </c>
      <c r="P417" s="105"/>
      <c r="Q417" s="105"/>
      <c r="R417" s="105"/>
      <c r="S417" s="105"/>
      <c r="T417" s="105"/>
    </row>
    <row r="418" spans="1:20" s="3" customFormat="1" hidden="1" x14ac:dyDescent="0.2">
      <c r="A418" s="16" t="s">
        <v>29</v>
      </c>
      <c r="B418" s="14">
        <v>774</v>
      </c>
      <c r="C418" s="15" t="s">
        <v>23</v>
      </c>
      <c r="D418" s="15" t="s">
        <v>66</v>
      </c>
      <c r="E418" s="82" t="s">
        <v>631</v>
      </c>
      <c r="F418" s="15" t="s">
        <v>30</v>
      </c>
      <c r="G418" s="70">
        <f>'прил 4'!G1258</f>
        <v>0</v>
      </c>
      <c r="H418" s="70">
        <v>0</v>
      </c>
      <c r="I418" s="70">
        <v>0</v>
      </c>
      <c r="P418" s="105"/>
      <c r="Q418" s="105"/>
      <c r="R418" s="105"/>
      <c r="S418" s="105"/>
      <c r="T418" s="105"/>
    </row>
    <row r="419" spans="1:20" ht="39.75" customHeight="1" x14ac:dyDescent="0.2">
      <c r="A419" s="16" t="s">
        <v>560</v>
      </c>
      <c r="B419" s="14">
        <v>774</v>
      </c>
      <c r="C419" s="15" t="s">
        <v>23</v>
      </c>
      <c r="D419" s="15" t="s">
        <v>66</v>
      </c>
      <c r="E419" s="15" t="s">
        <v>572</v>
      </c>
      <c r="F419" s="15"/>
      <c r="G419" s="70">
        <f>G420+G424</f>
        <v>3430508.0500000003</v>
      </c>
      <c r="H419" s="70">
        <f t="shared" ref="H419:O419" si="153">H420+H424</f>
        <v>3536258.94</v>
      </c>
      <c r="I419" s="70">
        <f t="shared" si="153"/>
        <v>3521555.09</v>
      </c>
      <c r="J419" s="70">
        <f t="shared" si="153"/>
        <v>0</v>
      </c>
      <c r="K419" s="70">
        <f t="shared" si="153"/>
        <v>0</v>
      </c>
      <c r="L419" s="70">
        <f t="shared" si="153"/>
        <v>0</v>
      </c>
      <c r="M419" s="70">
        <f t="shared" si="153"/>
        <v>0</v>
      </c>
      <c r="N419" s="70">
        <f t="shared" si="153"/>
        <v>0</v>
      </c>
      <c r="O419" s="70">
        <f t="shared" si="153"/>
        <v>0</v>
      </c>
    </row>
    <row r="420" spans="1:20" ht="34.5" customHeight="1" x14ac:dyDescent="0.2">
      <c r="A420" s="16" t="s">
        <v>27</v>
      </c>
      <c r="B420" s="14">
        <v>774</v>
      </c>
      <c r="C420" s="15" t="s">
        <v>23</v>
      </c>
      <c r="D420" s="15" t="s">
        <v>66</v>
      </c>
      <c r="E420" s="15" t="s">
        <v>572</v>
      </c>
      <c r="F420" s="15" t="s">
        <v>28</v>
      </c>
      <c r="G420" s="70">
        <f>G421+G422+G423</f>
        <v>3326230.3000000003</v>
      </c>
      <c r="H420" s="70">
        <f t="shared" ref="H420:I420" si="154">H421+H422+H423</f>
        <v>3427230.94</v>
      </c>
      <c r="I420" s="70">
        <f t="shared" si="154"/>
        <v>3413146.59</v>
      </c>
      <c r="J420" s="1"/>
    </row>
    <row r="421" spans="1:20" ht="15" customHeight="1" x14ac:dyDescent="0.2">
      <c r="A421" s="16" t="s">
        <v>29</v>
      </c>
      <c r="B421" s="14">
        <v>774</v>
      </c>
      <c r="C421" s="15" t="s">
        <v>23</v>
      </c>
      <c r="D421" s="15" t="s">
        <v>66</v>
      </c>
      <c r="E421" s="15" t="s">
        <v>572</v>
      </c>
      <c r="F421" s="15" t="s">
        <v>30</v>
      </c>
      <c r="G421" s="70">
        <f>'прил 4'!G1270</f>
        <v>3117674.8000000003</v>
      </c>
      <c r="H421" s="70">
        <f>'прил 4'!H1270</f>
        <v>3209174.94</v>
      </c>
      <c r="I421" s="70">
        <f>'прил 4'!I1270</f>
        <v>3196329.59</v>
      </c>
      <c r="J421" s="1"/>
    </row>
    <row r="422" spans="1:20" ht="15" customHeight="1" x14ac:dyDescent="0.2">
      <c r="A422" s="16" t="s">
        <v>559</v>
      </c>
      <c r="B422" s="14">
        <v>774</v>
      </c>
      <c r="C422" s="15" t="s">
        <v>23</v>
      </c>
      <c r="D422" s="15" t="s">
        <v>66</v>
      </c>
      <c r="E422" s="15" t="s">
        <v>572</v>
      </c>
      <c r="F422" s="15" t="s">
        <v>558</v>
      </c>
      <c r="G422" s="70">
        <f>'прил 4'!G1271</f>
        <v>104277.75</v>
      </c>
      <c r="H422" s="70">
        <f>'прил 4'!H1271</f>
        <v>109028</v>
      </c>
      <c r="I422" s="70">
        <f>'прил 4'!I1271</f>
        <v>108408.49999999999</v>
      </c>
      <c r="J422" s="1"/>
    </row>
    <row r="423" spans="1:20" ht="36" customHeight="1" x14ac:dyDescent="0.2">
      <c r="A423" s="16" t="s">
        <v>6</v>
      </c>
      <c r="B423" s="14">
        <v>774</v>
      </c>
      <c r="C423" s="15" t="s">
        <v>23</v>
      </c>
      <c r="D423" s="15" t="s">
        <v>66</v>
      </c>
      <c r="E423" s="15" t="s">
        <v>572</v>
      </c>
      <c r="F423" s="15" t="s">
        <v>5</v>
      </c>
      <c r="G423" s="70">
        <f>'прил 4'!G1272</f>
        <v>104277.75</v>
      </c>
      <c r="H423" s="70">
        <f>'прил 4'!H1272</f>
        <v>109028</v>
      </c>
      <c r="I423" s="70">
        <f>'прил 4'!I1272</f>
        <v>108408.49999999999</v>
      </c>
      <c r="J423" s="1"/>
    </row>
    <row r="424" spans="1:20" ht="15" customHeight="1" x14ac:dyDescent="0.2">
      <c r="A424" s="16" t="s">
        <v>60</v>
      </c>
      <c r="B424" s="14">
        <v>774</v>
      </c>
      <c r="C424" s="15" t="s">
        <v>23</v>
      </c>
      <c r="D424" s="15" t="s">
        <v>66</v>
      </c>
      <c r="E424" s="15" t="s">
        <v>572</v>
      </c>
      <c r="F424" s="15" t="s">
        <v>61</v>
      </c>
      <c r="G424" s="70">
        <f>G425</f>
        <v>104277.75</v>
      </c>
      <c r="H424" s="70">
        <f t="shared" ref="H424:I424" si="155">H425</f>
        <v>109028</v>
      </c>
      <c r="I424" s="70">
        <f t="shared" si="155"/>
        <v>108408.49999999999</v>
      </c>
      <c r="J424" s="1"/>
    </row>
    <row r="425" spans="1:20" ht="51.75" customHeight="1" x14ac:dyDescent="0.2">
      <c r="A425" s="16" t="s">
        <v>388</v>
      </c>
      <c r="B425" s="14">
        <v>774</v>
      </c>
      <c r="C425" s="15" t="s">
        <v>23</v>
      </c>
      <c r="D425" s="15" t="s">
        <v>66</v>
      </c>
      <c r="E425" s="15" t="s">
        <v>572</v>
      </c>
      <c r="F425" s="15" t="s">
        <v>311</v>
      </c>
      <c r="G425" s="70">
        <f>'прил 4'!G1274</f>
        <v>104277.75</v>
      </c>
      <c r="H425" s="70">
        <f>'прил 4'!H1274</f>
        <v>109028</v>
      </c>
      <c r="I425" s="70">
        <f>'прил 4'!I1274</f>
        <v>108408.49999999999</v>
      </c>
      <c r="J425" s="1"/>
    </row>
    <row r="426" spans="1:20" s="3" customFormat="1" ht="78.75" hidden="1" customHeight="1" x14ac:dyDescent="0.2">
      <c r="A426" s="16" t="s">
        <v>646</v>
      </c>
      <c r="B426" s="14">
        <v>774</v>
      </c>
      <c r="C426" s="15" t="s">
        <v>23</v>
      </c>
      <c r="D426" s="15" t="s">
        <v>25</v>
      </c>
      <c r="E426" s="15" t="s">
        <v>621</v>
      </c>
      <c r="F426" s="15"/>
      <c r="G426" s="70">
        <f>G428</f>
        <v>0</v>
      </c>
      <c r="H426" s="70">
        <f>H428</f>
        <v>0</v>
      </c>
      <c r="I426" s="70">
        <f>I428</f>
        <v>0</v>
      </c>
      <c r="P426" s="105"/>
      <c r="Q426" s="105"/>
      <c r="R426" s="105"/>
      <c r="S426" s="105"/>
      <c r="T426" s="105"/>
    </row>
    <row r="427" spans="1:20" ht="25.5" hidden="1" x14ac:dyDescent="0.2">
      <c r="A427" s="16" t="s">
        <v>91</v>
      </c>
      <c r="B427" s="15" t="s">
        <v>89</v>
      </c>
      <c r="C427" s="15" t="s">
        <v>23</v>
      </c>
      <c r="D427" s="15" t="s">
        <v>25</v>
      </c>
      <c r="E427" s="15" t="s">
        <v>621</v>
      </c>
      <c r="F427" s="15" t="s">
        <v>316</v>
      </c>
      <c r="G427" s="70">
        <f>G428</f>
        <v>0</v>
      </c>
      <c r="H427" s="70">
        <f>H428</f>
        <v>0</v>
      </c>
      <c r="I427" s="70">
        <f>I428</f>
        <v>0</v>
      </c>
      <c r="J427" s="1"/>
    </row>
    <row r="428" spans="1:20" s="3" customFormat="1" ht="89.25" hidden="1" x14ac:dyDescent="0.2">
      <c r="A428" s="16" t="s">
        <v>377</v>
      </c>
      <c r="B428" s="14">
        <v>774</v>
      </c>
      <c r="C428" s="15" t="s">
        <v>23</v>
      </c>
      <c r="D428" s="15" t="s">
        <v>25</v>
      </c>
      <c r="E428" s="15" t="s">
        <v>621</v>
      </c>
      <c r="F428" s="15" t="s">
        <v>376</v>
      </c>
      <c r="G428" s="70"/>
      <c r="H428" s="70"/>
      <c r="I428" s="70"/>
      <c r="P428" s="105"/>
      <c r="Q428" s="105"/>
      <c r="R428" s="105"/>
      <c r="S428" s="105"/>
      <c r="T428" s="105"/>
    </row>
    <row r="429" spans="1:20" s="3" customFormat="1" ht="25.5" hidden="1" x14ac:dyDescent="0.2">
      <c r="A429" s="16" t="s">
        <v>623</v>
      </c>
      <c r="B429" s="14">
        <v>774</v>
      </c>
      <c r="C429" s="15" t="s">
        <v>23</v>
      </c>
      <c r="D429" s="15" t="s">
        <v>25</v>
      </c>
      <c r="E429" s="15" t="s">
        <v>622</v>
      </c>
      <c r="F429" s="15"/>
      <c r="G429" s="70">
        <f>G431</f>
        <v>0</v>
      </c>
      <c r="H429" s="70">
        <f>H431</f>
        <v>0</v>
      </c>
      <c r="I429" s="70">
        <f>I431</f>
        <v>0</v>
      </c>
      <c r="P429" s="105"/>
      <c r="Q429" s="105"/>
      <c r="R429" s="105"/>
      <c r="S429" s="105"/>
      <c r="T429" s="105"/>
    </row>
    <row r="430" spans="1:20" ht="25.5" hidden="1" x14ac:dyDescent="0.2">
      <c r="A430" s="16" t="s">
        <v>91</v>
      </c>
      <c r="B430" s="15" t="s">
        <v>89</v>
      </c>
      <c r="C430" s="15" t="s">
        <v>23</v>
      </c>
      <c r="D430" s="15" t="s">
        <v>25</v>
      </c>
      <c r="E430" s="15" t="s">
        <v>622</v>
      </c>
      <c r="F430" s="15" t="s">
        <v>316</v>
      </c>
      <c r="G430" s="70">
        <f>G431</f>
        <v>0</v>
      </c>
      <c r="H430" s="70">
        <f>H431</f>
        <v>0</v>
      </c>
      <c r="I430" s="70">
        <f>I431</f>
        <v>0</v>
      </c>
      <c r="J430" s="1"/>
    </row>
    <row r="431" spans="1:20" s="3" customFormat="1" ht="89.25" hidden="1" x14ac:dyDescent="0.2">
      <c r="A431" s="16" t="s">
        <v>377</v>
      </c>
      <c r="B431" s="14">
        <v>774</v>
      </c>
      <c r="C431" s="15" t="s">
        <v>23</v>
      </c>
      <c r="D431" s="15" t="s">
        <v>25</v>
      </c>
      <c r="E431" s="15" t="s">
        <v>622</v>
      </c>
      <c r="F431" s="15" t="s">
        <v>376</v>
      </c>
      <c r="G431" s="70"/>
      <c r="H431" s="70"/>
      <c r="I431" s="70"/>
      <c r="P431" s="105"/>
      <c r="Q431" s="105"/>
      <c r="R431" s="105"/>
      <c r="S431" s="105"/>
      <c r="T431" s="105"/>
    </row>
    <row r="432" spans="1:20" s="18" customFormat="1" ht="53.25" hidden="1" customHeight="1" x14ac:dyDescent="0.2">
      <c r="A432" s="16" t="s">
        <v>574</v>
      </c>
      <c r="B432" s="15" t="s">
        <v>89</v>
      </c>
      <c r="C432" s="15" t="s">
        <v>23</v>
      </c>
      <c r="D432" s="15" t="s">
        <v>66</v>
      </c>
      <c r="E432" s="15" t="s">
        <v>573</v>
      </c>
      <c r="F432" s="15"/>
      <c r="G432" s="70">
        <f t="shared" ref="G432:I433" si="156">G433</f>
        <v>0</v>
      </c>
      <c r="H432" s="70">
        <f t="shared" si="156"/>
        <v>0</v>
      </c>
      <c r="I432" s="70">
        <f t="shared" si="156"/>
        <v>0</v>
      </c>
      <c r="P432" s="17"/>
      <c r="Q432" s="17"/>
      <c r="R432" s="17"/>
      <c r="S432" s="17"/>
      <c r="T432" s="17"/>
    </row>
    <row r="433" spans="1:20" s="18" customFormat="1" ht="25.5" hidden="1" x14ac:dyDescent="0.2">
      <c r="A433" s="16" t="s">
        <v>27</v>
      </c>
      <c r="B433" s="15" t="s">
        <v>89</v>
      </c>
      <c r="C433" s="15" t="s">
        <v>23</v>
      </c>
      <c r="D433" s="15" t="s">
        <v>66</v>
      </c>
      <c r="E433" s="15" t="s">
        <v>573</v>
      </c>
      <c r="F433" s="15" t="s">
        <v>28</v>
      </c>
      <c r="G433" s="70">
        <f t="shared" si="156"/>
        <v>0</v>
      </c>
      <c r="H433" s="70">
        <f t="shared" si="156"/>
        <v>0</v>
      </c>
      <c r="I433" s="70">
        <f t="shared" si="156"/>
        <v>0</v>
      </c>
      <c r="P433" s="17"/>
      <c r="Q433" s="17"/>
      <c r="R433" s="17"/>
      <c r="S433" s="17"/>
      <c r="T433" s="17"/>
    </row>
    <row r="434" spans="1:20" s="18" customFormat="1" hidden="1" x14ac:dyDescent="0.2">
      <c r="A434" s="16" t="s">
        <v>29</v>
      </c>
      <c r="B434" s="15" t="s">
        <v>89</v>
      </c>
      <c r="C434" s="15" t="s">
        <v>23</v>
      </c>
      <c r="D434" s="15" t="s">
        <v>66</v>
      </c>
      <c r="E434" s="15" t="s">
        <v>573</v>
      </c>
      <c r="F434" s="15" t="s">
        <v>30</v>
      </c>
      <c r="G434" s="70">
        <f>'прил 4'!G1267</f>
        <v>0</v>
      </c>
      <c r="H434" s="70"/>
      <c r="I434" s="70"/>
      <c r="P434" s="17"/>
      <c r="Q434" s="17"/>
      <c r="R434" s="17"/>
      <c r="S434" s="17"/>
      <c r="T434" s="17"/>
    </row>
    <row r="435" spans="1:20" s="3" customFormat="1" ht="52.5" hidden="1" customHeight="1" x14ac:dyDescent="0.2">
      <c r="A435" s="16" t="s">
        <v>371</v>
      </c>
      <c r="B435" s="14">
        <v>774</v>
      </c>
      <c r="C435" s="15" t="s">
        <v>23</v>
      </c>
      <c r="D435" s="15" t="s">
        <v>25</v>
      </c>
      <c r="E435" s="15" t="s">
        <v>538</v>
      </c>
      <c r="F435" s="15"/>
      <c r="G435" s="70">
        <f t="shared" ref="G435:I436" si="157">G436</f>
        <v>0</v>
      </c>
      <c r="H435" s="70">
        <f t="shared" si="157"/>
        <v>0</v>
      </c>
      <c r="I435" s="70">
        <f t="shared" si="157"/>
        <v>0</v>
      </c>
      <c r="P435" s="105"/>
      <c r="Q435" s="105"/>
      <c r="R435" s="105"/>
      <c r="S435" s="105"/>
      <c r="T435" s="105"/>
    </row>
    <row r="436" spans="1:20" s="3" customFormat="1" ht="25.5" hidden="1" x14ac:dyDescent="0.2">
      <c r="A436" s="16" t="s">
        <v>27</v>
      </c>
      <c r="B436" s="14">
        <v>774</v>
      </c>
      <c r="C436" s="15" t="s">
        <v>23</v>
      </c>
      <c r="D436" s="15" t="s">
        <v>25</v>
      </c>
      <c r="E436" s="15" t="s">
        <v>538</v>
      </c>
      <c r="F436" s="15" t="s">
        <v>28</v>
      </c>
      <c r="G436" s="70">
        <f t="shared" si="157"/>
        <v>0</v>
      </c>
      <c r="H436" s="70">
        <f t="shared" si="157"/>
        <v>0</v>
      </c>
      <c r="I436" s="70">
        <f t="shared" si="157"/>
        <v>0</v>
      </c>
      <c r="P436" s="105"/>
      <c r="Q436" s="105"/>
      <c r="R436" s="105"/>
      <c r="S436" s="105"/>
      <c r="T436" s="105"/>
    </row>
    <row r="437" spans="1:20" s="3" customFormat="1" hidden="1" x14ac:dyDescent="0.2">
      <c r="A437" s="16" t="s">
        <v>29</v>
      </c>
      <c r="B437" s="14">
        <v>774</v>
      </c>
      <c r="C437" s="15" t="s">
        <v>23</v>
      </c>
      <c r="D437" s="15" t="s">
        <v>25</v>
      </c>
      <c r="E437" s="15" t="s">
        <v>538</v>
      </c>
      <c r="F437" s="15" t="s">
        <v>30</v>
      </c>
      <c r="G437" s="70">
        <f>'прил 4'!G921</f>
        <v>0</v>
      </c>
      <c r="H437" s="70">
        <v>0</v>
      </c>
      <c r="I437" s="70">
        <v>0</v>
      </c>
      <c r="P437" s="105"/>
      <c r="Q437" s="105"/>
      <c r="R437" s="105"/>
      <c r="S437" s="105"/>
      <c r="T437" s="105"/>
    </row>
    <row r="438" spans="1:20" s="28" customFormat="1" ht="61.5" hidden="1" customHeight="1" x14ac:dyDescent="0.2">
      <c r="A438" s="13" t="s">
        <v>578</v>
      </c>
      <c r="B438" s="15" t="s">
        <v>89</v>
      </c>
      <c r="C438" s="15" t="s">
        <v>65</v>
      </c>
      <c r="D438" s="15" t="s">
        <v>51</v>
      </c>
      <c r="E438" s="15" t="s">
        <v>577</v>
      </c>
      <c r="F438" s="39"/>
      <c r="G438" s="70">
        <f t="shared" ref="G438:I439" si="158">G439</f>
        <v>0</v>
      </c>
      <c r="H438" s="70">
        <f t="shared" si="158"/>
        <v>0</v>
      </c>
      <c r="I438" s="70">
        <f t="shared" si="158"/>
        <v>0</v>
      </c>
      <c r="P438" s="103"/>
      <c r="Q438" s="103"/>
      <c r="R438" s="103"/>
      <c r="S438" s="103"/>
      <c r="T438" s="103"/>
    </row>
    <row r="439" spans="1:20" s="28" customFormat="1" ht="25.5" hidden="1" x14ac:dyDescent="0.2">
      <c r="A439" s="16" t="s">
        <v>27</v>
      </c>
      <c r="B439" s="15" t="s">
        <v>89</v>
      </c>
      <c r="C439" s="15" t="s">
        <v>65</v>
      </c>
      <c r="D439" s="15" t="s">
        <v>51</v>
      </c>
      <c r="E439" s="15" t="s">
        <v>577</v>
      </c>
      <c r="F439" s="15" t="s">
        <v>28</v>
      </c>
      <c r="G439" s="70">
        <f t="shared" si="158"/>
        <v>0</v>
      </c>
      <c r="H439" s="70">
        <f t="shared" si="158"/>
        <v>0</v>
      </c>
      <c r="I439" s="70">
        <f t="shared" si="158"/>
        <v>0</v>
      </c>
      <c r="P439" s="103"/>
      <c r="Q439" s="103"/>
      <c r="R439" s="103"/>
      <c r="S439" s="103"/>
      <c r="T439" s="103"/>
    </row>
    <row r="440" spans="1:20" hidden="1" x14ac:dyDescent="0.2">
      <c r="A440" s="16" t="s">
        <v>29</v>
      </c>
      <c r="B440" s="15" t="s">
        <v>89</v>
      </c>
      <c r="C440" s="15" t="s">
        <v>65</v>
      </c>
      <c r="D440" s="15" t="s">
        <v>51</v>
      </c>
      <c r="E440" s="15" t="s">
        <v>577</v>
      </c>
      <c r="F440" s="15" t="s">
        <v>30</v>
      </c>
      <c r="G440" s="70">
        <f>'прил 4'!G1488</f>
        <v>0</v>
      </c>
      <c r="H440" s="70">
        <f>'прил 4'!H1488</f>
        <v>0</v>
      </c>
      <c r="I440" s="70">
        <f>'прил 4'!I1488</f>
        <v>0</v>
      </c>
      <c r="J440" s="1"/>
    </row>
    <row r="441" spans="1:20" s="28" customFormat="1" ht="61.5" customHeight="1" x14ac:dyDescent="0.2">
      <c r="A441" s="101" t="s">
        <v>1311</v>
      </c>
      <c r="B441" s="15" t="s">
        <v>89</v>
      </c>
      <c r="C441" s="15" t="s">
        <v>65</v>
      </c>
      <c r="D441" s="15" t="s">
        <v>51</v>
      </c>
      <c r="E441" s="15" t="s">
        <v>608</v>
      </c>
      <c r="F441" s="39"/>
      <c r="G441" s="70">
        <f t="shared" ref="G441:I442" si="159">G442</f>
        <v>18336157.309999999</v>
      </c>
      <c r="H441" s="70">
        <f t="shared" si="159"/>
        <v>17623031.170000002</v>
      </c>
      <c r="I441" s="70">
        <f t="shared" si="159"/>
        <v>16904411.210000001</v>
      </c>
      <c r="P441" s="103"/>
      <c r="Q441" s="103"/>
      <c r="R441" s="103"/>
      <c r="S441" s="103"/>
      <c r="T441" s="103"/>
    </row>
    <row r="442" spans="1:20" s="28" customFormat="1" ht="25.5" x14ac:dyDescent="0.2">
      <c r="A442" s="16" t="s">
        <v>27</v>
      </c>
      <c r="B442" s="15" t="s">
        <v>89</v>
      </c>
      <c r="C442" s="15" t="s">
        <v>65</v>
      </c>
      <c r="D442" s="15" t="s">
        <v>51</v>
      </c>
      <c r="E442" s="15" t="s">
        <v>608</v>
      </c>
      <c r="F442" s="15" t="s">
        <v>28</v>
      </c>
      <c r="G442" s="70">
        <f t="shared" si="159"/>
        <v>18336157.309999999</v>
      </c>
      <c r="H442" s="70">
        <f t="shared" si="159"/>
        <v>17623031.170000002</v>
      </c>
      <c r="I442" s="70">
        <f t="shared" si="159"/>
        <v>16904411.210000001</v>
      </c>
      <c r="P442" s="103"/>
      <c r="Q442" s="103"/>
      <c r="R442" s="103"/>
      <c r="S442" s="103"/>
      <c r="T442" s="103"/>
    </row>
    <row r="443" spans="1:20" x14ac:dyDescent="0.2">
      <c r="A443" s="16" t="s">
        <v>29</v>
      </c>
      <c r="B443" s="15" t="s">
        <v>89</v>
      </c>
      <c r="C443" s="15" t="s">
        <v>65</v>
      </c>
      <c r="D443" s="15" t="s">
        <v>51</v>
      </c>
      <c r="E443" s="15" t="s">
        <v>608</v>
      </c>
      <c r="F443" s="15" t="s">
        <v>30</v>
      </c>
      <c r="G443" s="70">
        <f>'прил 4'!G1523</f>
        <v>18336157.309999999</v>
      </c>
      <c r="H443" s="70">
        <f>'прил 4'!H1523</f>
        <v>17623031.170000002</v>
      </c>
      <c r="I443" s="70">
        <f>'прил 4'!I1523</f>
        <v>16904411.210000001</v>
      </c>
      <c r="J443" s="1"/>
    </row>
    <row r="444" spans="1:20" s="3" customFormat="1" hidden="1" x14ac:dyDescent="0.2">
      <c r="A444" s="16" t="s">
        <v>788</v>
      </c>
      <c r="B444" s="14">
        <v>774</v>
      </c>
      <c r="C444" s="15" t="s">
        <v>23</v>
      </c>
      <c r="D444" s="15" t="s">
        <v>25</v>
      </c>
      <c r="E444" s="82" t="s">
        <v>828</v>
      </c>
      <c r="F444" s="15"/>
      <c r="G444" s="70">
        <f t="shared" ref="G444:I445" si="160">G445</f>
        <v>0</v>
      </c>
      <c r="H444" s="70">
        <f t="shared" si="160"/>
        <v>0</v>
      </c>
      <c r="I444" s="70">
        <f t="shared" si="160"/>
        <v>0</v>
      </c>
      <c r="P444" s="105"/>
      <c r="Q444" s="105"/>
      <c r="R444" s="105"/>
      <c r="S444" s="105"/>
      <c r="T444" s="105"/>
    </row>
    <row r="445" spans="1:20" s="3" customFormat="1" ht="25.5" hidden="1" x14ac:dyDescent="0.2">
      <c r="A445" s="16" t="s">
        <v>27</v>
      </c>
      <c r="B445" s="14">
        <v>774</v>
      </c>
      <c r="C445" s="15" t="s">
        <v>23</v>
      </c>
      <c r="D445" s="15" t="s">
        <v>25</v>
      </c>
      <c r="E445" s="82" t="s">
        <v>828</v>
      </c>
      <c r="F445" s="15" t="s">
        <v>28</v>
      </c>
      <c r="G445" s="70">
        <f t="shared" si="160"/>
        <v>0</v>
      </c>
      <c r="H445" s="70">
        <f t="shared" si="160"/>
        <v>0</v>
      </c>
      <c r="I445" s="70">
        <f t="shared" si="160"/>
        <v>0</v>
      </c>
      <c r="P445" s="105"/>
      <c r="Q445" s="105"/>
      <c r="R445" s="105"/>
      <c r="S445" s="105"/>
      <c r="T445" s="105"/>
    </row>
    <row r="446" spans="1:20" s="3" customFormat="1" hidden="1" x14ac:dyDescent="0.2">
      <c r="A446" s="80" t="s">
        <v>29</v>
      </c>
      <c r="B446" s="14">
        <v>774</v>
      </c>
      <c r="C446" s="15" t="s">
        <v>23</v>
      </c>
      <c r="D446" s="15" t="s">
        <v>25</v>
      </c>
      <c r="E446" s="82" t="s">
        <v>828</v>
      </c>
      <c r="F446" s="15" t="s">
        <v>30</v>
      </c>
      <c r="G446" s="70">
        <f>'прил 4'!G933</f>
        <v>0</v>
      </c>
      <c r="H446" s="70">
        <f>'прил 4'!H933</f>
        <v>0</v>
      </c>
      <c r="I446" s="70">
        <f>'прил 4'!I933</f>
        <v>0</v>
      </c>
      <c r="P446" s="105"/>
      <c r="Q446" s="105"/>
      <c r="R446" s="105"/>
      <c r="S446" s="105"/>
      <c r="T446" s="105"/>
    </row>
    <row r="447" spans="1:20" ht="46.5" hidden="1" customHeight="1" x14ac:dyDescent="0.2">
      <c r="A447" s="16" t="s">
        <v>630</v>
      </c>
      <c r="B447" s="15" t="s">
        <v>89</v>
      </c>
      <c r="C447" s="15" t="s">
        <v>23</v>
      </c>
      <c r="D447" s="15" t="s">
        <v>25</v>
      </c>
      <c r="E447" s="15" t="s">
        <v>629</v>
      </c>
      <c r="F447" s="15"/>
      <c r="G447" s="70">
        <f t="shared" ref="G447:I447" si="161">G448</f>
        <v>0</v>
      </c>
      <c r="H447" s="70">
        <f t="shared" si="161"/>
        <v>0</v>
      </c>
      <c r="I447" s="70">
        <f t="shared" si="161"/>
        <v>0</v>
      </c>
      <c r="J447" s="1"/>
    </row>
    <row r="448" spans="1:20" ht="39.75" hidden="1" customHeight="1" x14ac:dyDescent="0.2">
      <c r="A448" s="16" t="s">
        <v>91</v>
      </c>
      <c r="B448" s="15" t="s">
        <v>89</v>
      </c>
      <c r="C448" s="15" t="s">
        <v>23</v>
      </c>
      <c r="D448" s="15" t="s">
        <v>25</v>
      </c>
      <c r="E448" s="15" t="s">
        <v>629</v>
      </c>
      <c r="F448" s="15" t="s">
        <v>28</v>
      </c>
      <c r="G448" s="70">
        <f>G449</f>
        <v>0</v>
      </c>
      <c r="H448" s="70">
        <f>H449</f>
        <v>0</v>
      </c>
      <c r="I448" s="70">
        <f>I449</f>
        <v>0</v>
      </c>
      <c r="J448" s="1"/>
    </row>
    <row r="449" spans="1:23" ht="46.5" hidden="1" customHeight="1" x14ac:dyDescent="0.2">
      <c r="A449" s="16" t="s">
        <v>377</v>
      </c>
      <c r="B449" s="15" t="s">
        <v>89</v>
      </c>
      <c r="C449" s="15" t="s">
        <v>23</v>
      </c>
      <c r="D449" s="15" t="s">
        <v>25</v>
      </c>
      <c r="E449" s="15" t="s">
        <v>629</v>
      </c>
      <c r="F449" s="15" t="s">
        <v>30</v>
      </c>
      <c r="G449" s="70">
        <f>'прил 4'!G936</f>
        <v>0</v>
      </c>
      <c r="H449" s="70">
        <v>0</v>
      </c>
      <c r="I449" s="70">
        <v>0</v>
      </c>
      <c r="J449" s="1"/>
    </row>
    <row r="450" spans="1:23" ht="57" hidden="1" customHeight="1" x14ac:dyDescent="0.2">
      <c r="A450" s="16" t="s">
        <v>607</v>
      </c>
      <c r="B450" s="15" t="s">
        <v>89</v>
      </c>
      <c r="C450" s="15" t="s">
        <v>23</v>
      </c>
      <c r="D450" s="15" t="s">
        <v>25</v>
      </c>
      <c r="E450" s="15" t="s">
        <v>606</v>
      </c>
      <c r="F450" s="15"/>
      <c r="G450" s="70">
        <f t="shared" ref="G450:I450" si="162">G451</f>
        <v>0</v>
      </c>
      <c r="H450" s="70">
        <f t="shared" si="162"/>
        <v>0</v>
      </c>
      <c r="I450" s="70">
        <f t="shared" si="162"/>
        <v>0</v>
      </c>
      <c r="J450" s="1"/>
    </row>
    <row r="451" spans="1:23" ht="25.5" hidden="1" x14ac:dyDescent="0.2">
      <c r="A451" s="16" t="s">
        <v>91</v>
      </c>
      <c r="B451" s="15" t="s">
        <v>89</v>
      </c>
      <c r="C451" s="15" t="s">
        <v>23</v>
      </c>
      <c r="D451" s="15" t="s">
        <v>25</v>
      </c>
      <c r="E451" s="15" t="s">
        <v>606</v>
      </c>
      <c r="F451" s="15" t="s">
        <v>316</v>
      </c>
      <c r="G451" s="70">
        <f>G452</f>
        <v>0</v>
      </c>
      <c r="H451" s="70">
        <f>H452</f>
        <v>0</v>
      </c>
      <c r="I451" s="70">
        <f>I452</f>
        <v>0</v>
      </c>
      <c r="J451" s="1"/>
    </row>
    <row r="452" spans="1:23" ht="89.25" hidden="1" x14ac:dyDescent="0.2">
      <c r="A452" s="16" t="s">
        <v>377</v>
      </c>
      <c r="B452" s="15" t="s">
        <v>89</v>
      </c>
      <c r="C452" s="15" t="s">
        <v>23</v>
      </c>
      <c r="D452" s="15" t="s">
        <v>25</v>
      </c>
      <c r="E452" s="15" t="s">
        <v>606</v>
      </c>
      <c r="F452" s="15" t="s">
        <v>376</v>
      </c>
      <c r="G452" s="70"/>
      <c r="H452" s="70"/>
      <c r="I452" s="70"/>
      <c r="J452" s="1"/>
    </row>
    <row r="453" spans="1:23" s="18" customFormat="1" ht="38.25" hidden="1" x14ac:dyDescent="0.2">
      <c r="A453" s="79" t="s">
        <v>781</v>
      </c>
      <c r="B453" s="15" t="s">
        <v>89</v>
      </c>
      <c r="C453" s="15" t="s">
        <v>23</v>
      </c>
      <c r="D453" s="15" t="s">
        <v>25</v>
      </c>
      <c r="E453" s="15" t="s">
        <v>780</v>
      </c>
      <c r="F453" s="15"/>
      <c r="G453" s="70">
        <f t="shared" ref="G453:I454" si="163">G454</f>
        <v>0</v>
      </c>
      <c r="H453" s="70">
        <f t="shared" si="163"/>
        <v>0</v>
      </c>
      <c r="I453" s="70">
        <f t="shared" si="163"/>
        <v>0</v>
      </c>
      <c r="P453" s="17"/>
      <c r="Q453" s="17"/>
      <c r="R453" s="17"/>
      <c r="S453" s="17"/>
      <c r="T453" s="17"/>
    </row>
    <row r="454" spans="1:23" s="18" customFormat="1" ht="25.5" hidden="1" x14ac:dyDescent="0.2">
      <c r="A454" s="16" t="s">
        <v>33</v>
      </c>
      <c r="B454" s="15" t="s">
        <v>89</v>
      </c>
      <c r="C454" s="15" t="s">
        <v>23</v>
      </c>
      <c r="D454" s="15" t="s">
        <v>25</v>
      </c>
      <c r="E454" s="15" t="s">
        <v>780</v>
      </c>
      <c r="F454" s="15" t="s">
        <v>34</v>
      </c>
      <c r="G454" s="70">
        <f t="shared" si="163"/>
        <v>0</v>
      </c>
      <c r="H454" s="70">
        <f t="shared" si="163"/>
        <v>0</v>
      </c>
      <c r="I454" s="70">
        <f t="shared" si="163"/>
        <v>0</v>
      </c>
      <c r="P454" s="17"/>
      <c r="Q454" s="17"/>
      <c r="R454" s="17"/>
      <c r="S454" s="17"/>
      <c r="T454" s="17"/>
    </row>
    <row r="455" spans="1:23" s="18" customFormat="1" ht="25.5" hidden="1" x14ac:dyDescent="0.2">
      <c r="A455" s="16" t="s">
        <v>35</v>
      </c>
      <c r="B455" s="15" t="s">
        <v>89</v>
      </c>
      <c r="C455" s="15" t="s">
        <v>23</v>
      </c>
      <c r="D455" s="15" t="s">
        <v>25</v>
      </c>
      <c r="E455" s="15" t="s">
        <v>780</v>
      </c>
      <c r="F455" s="15" t="s">
        <v>36</v>
      </c>
      <c r="G455" s="70"/>
      <c r="H455" s="70">
        <f>'прил 4'!H1431</f>
        <v>0</v>
      </c>
      <c r="I455" s="70">
        <f>'прил 4'!I1431</f>
        <v>0</v>
      </c>
      <c r="P455" s="17"/>
      <c r="Q455" s="17"/>
      <c r="R455" s="17"/>
      <c r="S455" s="17"/>
      <c r="T455" s="17"/>
    </row>
    <row r="456" spans="1:23" ht="32.25" hidden="1" customHeight="1" x14ac:dyDescent="0.2">
      <c r="A456" s="80" t="s">
        <v>385</v>
      </c>
      <c r="B456" s="82" t="s">
        <v>89</v>
      </c>
      <c r="C456" s="82" t="s">
        <v>23</v>
      </c>
      <c r="D456" s="82" t="s">
        <v>25</v>
      </c>
      <c r="E456" s="82" t="s">
        <v>480</v>
      </c>
      <c r="F456" s="82"/>
      <c r="G456" s="84">
        <f t="shared" ref="G456:I456" si="164">G457</f>
        <v>0</v>
      </c>
      <c r="H456" s="84">
        <f t="shared" si="164"/>
        <v>0</v>
      </c>
      <c r="I456" s="84">
        <f t="shared" si="164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  <c r="S456" s="1"/>
      <c r="T456" s="1"/>
    </row>
    <row r="457" spans="1:23" ht="25.5" hidden="1" x14ac:dyDescent="0.2">
      <c r="A457" s="80" t="s">
        <v>27</v>
      </c>
      <c r="B457" s="82" t="s">
        <v>89</v>
      </c>
      <c r="C457" s="82" t="s">
        <v>23</v>
      </c>
      <c r="D457" s="82" t="s">
        <v>25</v>
      </c>
      <c r="E457" s="82" t="s">
        <v>480</v>
      </c>
      <c r="F457" s="82" t="s">
        <v>28</v>
      </c>
      <c r="G457" s="84">
        <f>G458</f>
        <v>0</v>
      </c>
      <c r="H457" s="84">
        <f>H458</f>
        <v>0</v>
      </c>
      <c r="I457" s="84">
        <f>I458</f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  <c r="S457" s="1"/>
      <c r="T457" s="1"/>
    </row>
    <row r="458" spans="1:23" hidden="1" x14ac:dyDescent="0.2">
      <c r="A458" s="80" t="s">
        <v>29</v>
      </c>
      <c r="B458" s="82" t="s">
        <v>89</v>
      </c>
      <c r="C458" s="82" t="s">
        <v>23</v>
      </c>
      <c r="D458" s="82" t="s">
        <v>25</v>
      </c>
      <c r="E458" s="82" t="s">
        <v>480</v>
      </c>
      <c r="F458" s="82" t="s">
        <v>30</v>
      </c>
      <c r="G458" s="70">
        <f>'прил 4'!G897</f>
        <v>0</v>
      </c>
      <c r="H458" s="70">
        <f>'прил 4'!H897</f>
        <v>0</v>
      </c>
      <c r="I458" s="70">
        <f>'прил 4'!I897</f>
        <v>0</v>
      </c>
      <c r="J458" s="159"/>
      <c r="K458" s="166"/>
      <c r="L458" s="166"/>
      <c r="M458" s="166"/>
      <c r="N458" s="166"/>
      <c r="O458" s="166"/>
      <c r="P458" s="166"/>
      <c r="Q458" s="166"/>
      <c r="R458" s="166"/>
      <c r="S458" s="1"/>
      <c r="T458" s="1"/>
    </row>
    <row r="459" spans="1:23" ht="42" customHeight="1" x14ac:dyDescent="0.2">
      <c r="A459" s="80" t="s">
        <v>1069</v>
      </c>
      <c r="B459" s="14">
        <v>774</v>
      </c>
      <c r="C459" s="15" t="s">
        <v>23</v>
      </c>
      <c r="D459" s="15" t="s">
        <v>25</v>
      </c>
      <c r="E459" s="15" t="s">
        <v>200</v>
      </c>
      <c r="F459" s="15"/>
      <c r="G459" s="8">
        <f>G479+G482+G485+G505+G521+G524+G546+G549+G573+G576+G579+G591+G537+G543+G476+G515+G472+G512+G561+G564+G567+G570+G582+G585+G588+G518</f>
        <v>64732593.069999993</v>
      </c>
      <c r="H459" s="8">
        <f>H479+H482+H485+H505+H521+H524+H546+H549+H573+H576+H579+H591+H537+H543+H476+H515</f>
        <v>23371570.18</v>
      </c>
      <c r="I459" s="8">
        <f>I479+I482+I485+I505+I521+I524+I546+I549+I573+I576+I579+I591+I537+I543+I476+I515</f>
        <v>87924673.590000004</v>
      </c>
      <c r="J459" s="8">
        <f t="shared" ref="J459:U459" si="165">J479+J482+J485+J505+J521+J524+J546+J549+J573+J576+J579+J591+J537+J543</f>
        <v>0</v>
      </c>
      <c r="K459" s="8">
        <f t="shared" si="165"/>
        <v>0</v>
      </c>
      <c r="L459" s="8">
        <f t="shared" si="165"/>
        <v>0</v>
      </c>
      <c r="M459" s="8">
        <f t="shared" si="165"/>
        <v>0</v>
      </c>
      <c r="N459" s="8">
        <f t="shared" si="165"/>
        <v>0</v>
      </c>
      <c r="O459" s="8">
        <f t="shared" si="165"/>
        <v>0</v>
      </c>
      <c r="P459" s="8">
        <f t="shared" si="165"/>
        <v>0</v>
      </c>
      <c r="Q459" s="8">
        <f t="shared" si="165"/>
        <v>0</v>
      </c>
      <c r="R459" s="8">
        <f t="shared" si="165"/>
        <v>0</v>
      </c>
      <c r="S459" s="8">
        <f t="shared" si="165"/>
        <v>0</v>
      </c>
      <c r="T459" s="8">
        <f t="shared" si="165"/>
        <v>0</v>
      </c>
      <c r="U459" s="8">
        <f t="shared" si="165"/>
        <v>0</v>
      </c>
      <c r="V459" s="2"/>
      <c r="W459" s="2"/>
    </row>
    <row r="460" spans="1:23" ht="31.5" hidden="1" customHeight="1" x14ac:dyDescent="0.2">
      <c r="A460" s="16" t="s">
        <v>842</v>
      </c>
      <c r="B460" s="15" t="s">
        <v>89</v>
      </c>
      <c r="C460" s="15" t="s">
        <v>23</v>
      </c>
      <c r="D460" s="15" t="s">
        <v>25</v>
      </c>
      <c r="E460" s="15" t="s">
        <v>841</v>
      </c>
      <c r="F460" s="15"/>
      <c r="G460" s="70">
        <f t="shared" ref="G460:I461" si="166">G461</f>
        <v>0</v>
      </c>
      <c r="H460" s="70">
        <f t="shared" si="166"/>
        <v>0</v>
      </c>
      <c r="I460" s="70">
        <f t="shared" si="166"/>
        <v>0</v>
      </c>
      <c r="J460" s="1"/>
    </row>
    <row r="461" spans="1:23" ht="25.5" hidden="1" x14ac:dyDescent="0.2">
      <c r="A461" s="16" t="s">
        <v>27</v>
      </c>
      <c r="B461" s="15" t="s">
        <v>89</v>
      </c>
      <c r="C461" s="15" t="s">
        <v>23</v>
      </c>
      <c r="D461" s="15" t="s">
        <v>25</v>
      </c>
      <c r="E461" s="15" t="s">
        <v>841</v>
      </c>
      <c r="F461" s="15" t="s">
        <v>28</v>
      </c>
      <c r="G461" s="70">
        <f t="shared" si="166"/>
        <v>0</v>
      </c>
      <c r="H461" s="70">
        <f t="shared" si="166"/>
        <v>0</v>
      </c>
      <c r="I461" s="70">
        <f t="shared" si="166"/>
        <v>0</v>
      </c>
      <c r="J461" s="1"/>
    </row>
    <row r="462" spans="1:23" hidden="1" x14ac:dyDescent="0.2">
      <c r="A462" s="16" t="s">
        <v>29</v>
      </c>
      <c r="B462" s="15" t="s">
        <v>89</v>
      </c>
      <c r="C462" s="15" t="s">
        <v>23</v>
      </c>
      <c r="D462" s="15" t="s">
        <v>25</v>
      </c>
      <c r="E462" s="15" t="s">
        <v>841</v>
      </c>
      <c r="F462" s="15" t="s">
        <v>30</v>
      </c>
      <c r="G462" s="70">
        <f>'прил 4'!G949</f>
        <v>0</v>
      </c>
      <c r="H462" s="70">
        <f>'прил 4'!H949</f>
        <v>0</v>
      </c>
      <c r="I462" s="70">
        <f>'прил 4'!I949</f>
        <v>0</v>
      </c>
      <c r="J462" s="1"/>
    </row>
    <row r="463" spans="1:23" ht="59.25" hidden="1" customHeight="1" x14ac:dyDescent="0.2">
      <c r="A463" s="101" t="s">
        <v>908</v>
      </c>
      <c r="B463" s="15" t="s">
        <v>89</v>
      </c>
      <c r="C463" s="15" t="s">
        <v>23</v>
      </c>
      <c r="D463" s="15" t="s">
        <v>25</v>
      </c>
      <c r="E463" s="15" t="s">
        <v>907</v>
      </c>
      <c r="F463" s="15"/>
      <c r="G463" s="70">
        <f t="shared" ref="G463:I464" si="167">G464</f>
        <v>0</v>
      </c>
      <c r="H463" s="70">
        <f t="shared" si="167"/>
        <v>0</v>
      </c>
      <c r="I463" s="70">
        <f t="shared" si="167"/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  <c r="S463" s="1"/>
      <c r="T463" s="1"/>
    </row>
    <row r="464" spans="1:23" ht="25.5" hidden="1" x14ac:dyDescent="0.2">
      <c r="A464" s="16" t="s">
        <v>27</v>
      </c>
      <c r="B464" s="15" t="s">
        <v>89</v>
      </c>
      <c r="C464" s="15" t="s">
        <v>23</v>
      </c>
      <c r="D464" s="15" t="s">
        <v>25</v>
      </c>
      <c r="E464" s="15" t="s">
        <v>907</v>
      </c>
      <c r="F464" s="15" t="s">
        <v>28</v>
      </c>
      <c r="G464" s="70">
        <f t="shared" si="167"/>
        <v>0</v>
      </c>
      <c r="H464" s="70">
        <f t="shared" si="167"/>
        <v>0</v>
      </c>
      <c r="I464" s="70">
        <f t="shared" si="167"/>
        <v>0</v>
      </c>
      <c r="J464" s="159"/>
      <c r="K464" s="166"/>
      <c r="L464" s="166"/>
      <c r="M464" s="166"/>
      <c r="N464" s="166"/>
      <c r="O464" s="166"/>
      <c r="P464" s="166"/>
      <c r="Q464" s="166"/>
      <c r="R464" s="166"/>
      <c r="S464" s="1"/>
      <c r="T464" s="1"/>
    </row>
    <row r="465" spans="1:20" hidden="1" x14ac:dyDescent="0.2">
      <c r="A465" s="16" t="s">
        <v>29</v>
      </c>
      <c r="B465" s="15" t="s">
        <v>89</v>
      </c>
      <c r="C465" s="15" t="s">
        <v>23</v>
      </c>
      <c r="D465" s="15" t="s">
        <v>25</v>
      </c>
      <c r="E465" s="15" t="s">
        <v>907</v>
      </c>
      <c r="F465" s="15" t="s">
        <v>30</v>
      </c>
      <c r="G465" s="70">
        <f>'прил 4'!G952</f>
        <v>0</v>
      </c>
      <c r="H465" s="70">
        <f>'прил 4'!H952</f>
        <v>0</v>
      </c>
      <c r="I465" s="70">
        <f>'прил 4'!I952</f>
        <v>0</v>
      </c>
      <c r="J465" s="159"/>
      <c r="K465" s="166"/>
      <c r="L465" s="166"/>
      <c r="M465" s="166"/>
      <c r="N465" s="166"/>
      <c r="O465" s="166"/>
      <c r="P465" s="166"/>
      <c r="Q465" s="166"/>
      <c r="R465" s="166"/>
      <c r="S465" s="1"/>
      <c r="T465" s="1"/>
    </row>
    <row r="466" spans="1:20" ht="59.25" hidden="1" customHeight="1" x14ac:dyDescent="0.2">
      <c r="A466" s="80" t="s">
        <v>928</v>
      </c>
      <c r="B466" s="82" t="s">
        <v>89</v>
      </c>
      <c r="C466" s="82" t="s">
        <v>23</v>
      </c>
      <c r="D466" s="82" t="s">
        <v>25</v>
      </c>
      <c r="E466" s="82" t="s">
        <v>927</v>
      </c>
      <c r="F466" s="82"/>
      <c r="G466" s="84">
        <f t="shared" ref="G466:I467" si="168">G467</f>
        <v>0</v>
      </c>
      <c r="H466" s="84">
        <f t="shared" si="168"/>
        <v>0</v>
      </c>
      <c r="I466" s="84">
        <f t="shared" si="168"/>
        <v>0</v>
      </c>
      <c r="J466" s="159"/>
      <c r="K466" s="166"/>
      <c r="L466" s="166"/>
      <c r="M466" s="166"/>
      <c r="N466" s="166"/>
      <c r="O466" s="166"/>
      <c r="P466" s="166"/>
      <c r="Q466" s="166"/>
      <c r="R466" s="166"/>
      <c r="S466" s="1"/>
      <c r="T466" s="1"/>
    </row>
    <row r="467" spans="1:20" ht="25.5" hidden="1" x14ac:dyDescent="0.2">
      <c r="A467" s="80" t="s">
        <v>27</v>
      </c>
      <c r="B467" s="82" t="s">
        <v>89</v>
      </c>
      <c r="C467" s="82" t="s">
        <v>23</v>
      </c>
      <c r="D467" s="82" t="s">
        <v>25</v>
      </c>
      <c r="E467" s="82" t="s">
        <v>927</v>
      </c>
      <c r="F467" s="82" t="s">
        <v>28</v>
      </c>
      <c r="G467" s="84">
        <f t="shared" si="168"/>
        <v>0</v>
      </c>
      <c r="H467" s="84">
        <f t="shared" si="168"/>
        <v>0</v>
      </c>
      <c r="I467" s="84">
        <f t="shared" si="168"/>
        <v>0</v>
      </c>
      <c r="J467" s="159"/>
      <c r="K467" s="166"/>
      <c r="L467" s="166"/>
      <c r="M467" s="166"/>
      <c r="N467" s="166"/>
      <c r="O467" s="166"/>
      <c r="P467" s="166"/>
      <c r="Q467" s="166"/>
      <c r="R467" s="166"/>
      <c r="S467" s="1"/>
      <c r="T467" s="1"/>
    </row>
    <row r="468" spans="1:20" hidden="1" x14ac:dyDescent="0.2">
      <c r="A468" s="80" t="s">
        <v>29</v>
      </c>
      <c r="B468" s="82" t="s">
        <v>89</v>
      </c>
      <c r="C468" s="82" t="s">
        <v>23</v>
      </c>
      <c r="D468" s="82" t="s">
        <v>25</v>
      </c>
      <c r="E468" s="82" t="s">
        <v>927</v>
      </c>
      <c r="F468" s="82" t="s">
        <v>30</v>
      </c>
      <c r="G468" s="84">
        <f>'прил 4'!G955</f>
        <v>0</v>
      </c>
      <c r="H468" s="84">
        <v>0</v>
      </c>
      <c r="I468" s="84">
        <v>0</v>
      </c>
      <c r="J468" s="159"/>
      <c r="K468" s="166"/>
      <c r="L468" s="166"/>
      <c r="M468" s="166"/>
      <c r="N468" s="166"/>
      <c r="O468" s="166"/>
      <c r="P468" s="166"/>
      <c r="Q468" s="166"/>
      <c r="R468" s="166"/>
      <c r="S468" s="1"/>
      <c r="T468" s="1"/>
    </row>
    <row r="469" spans="1:20" ht="93" hidden="1" customHeight="1" x14ac:dyDescent="0.2">
      <c r="A469" s="101" t="s">
        <v>1281</v>
      </c>
      <c r="B469" s="133">
        <v>774</v>
      </c>
      <c r="C469" s="82" t="s">
        <v>23</v>
      </c>
      <c r="D469" s="82" t="s">
        <v>25</v>
      </c>
      <c r="E469" s="82" t="s">
        <v>1280</v>
      </c>
      <c r="F469" s="15"/>
      <c r="G469" s="8">
        <f>G470</f>
        <v>0</v>
      </c>
      <c r="H469" s="83">
        <f t="shared" ref="H469:I470" si="169">H470</f>
        <v>0</v>
      </c>
      <c r="I469" s="83">
        <f t="shared" si="169"/>
        <v>0</v>
      </c>
      <c r="J469" s="159"/>
      <c r="K469" s="166"/>
      <c r="L469" s="166"/>
      <c r="M469" s="166"/>
      <c r="N469" s="166"/>
      <c r="O469" s="166"/>
      <c r="P469" s="166"/>
      <c r="Q469" s="166"/>
      <c r="R469" s="166"/>
      <c r="S469" s="1"/>
      <c r="T469" s="1"/>
    </row>
    <row r="470" spans="1:20" ht="39.75" hidden="1" customHeight="1" x14ac:dyDescent="0.2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1280</v>
      </c>
      <c r="F470" s="15" t="s">
        <v>28</v>
      </c>
      <c r="G470" s="8">
        <f>G471</f>
        <v>0</v>
      </c>
      <c r="H470" s="83">
        <f t="shared" si="169"/>
        <v>0</v>
      </c>
      <c r="I470" s="83">
        <f t="shared" si="169"/>
        <v>0</v>
      </c>
      <c r="J470" s="159"/>
      <c r="K470" s="166"/>
      <c r="L470" s="166"/>
      <c r="M470" s="166"/>
      <c r="N470" s="166"/>
      <c r="O470" s="166"/>
      <c r="P470" s="166"/>
      <c r="Q470" s="166"/>
      <c r="R470" s="166"/>
      <c r="S470" s="1"/>
      <c r="T470" s="1"/>
    </row>
    <row r="471" spans="1:20" ht="19.5" hidden="1" customHeight="1" x14ac:dyDescent="0.2">
      <c r="A471" s="119" t="s">
        <v>29</v>
      </c>
      <c r="B471" s="133">
        <v>774</v>
      </c>
      <c r="C471" s="82" t="s">
        <v>23</v>
      </c>
      <c r="D471" s="82" t="s">
        <v>25</v>
      </c>
      <c r="E471" s="82" t="s">
        <v>1280</v>
      </c>
      <c r="F471" s="15" t="s">
        <v>30</v>
      </c>
      <c r="G471" s="8">
        <f>'прил 4'!G1073</f>
        <v>0</v>
      </c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  <c r="S471" s="1"/>
      <c r="T471" s="1"/>
    </row>
    <row r="472" spans="1:20" s="18" customFormat="1" x14ac:dyDescent="0.2">
      <c r="A472" s="80" t="s">
        <v>1183</v>
      </c>
      <c r="B472" s="82" t="s">
        <v>89</v>
      </c>
      <c r="C472" s="82" t="s">
        <v>23</v>
      </c>
      <c r="D472" s="82" t="s">
        <v>25</v>
      </c>
      <c r="E472" s="82" t="s">
        <v>1151</v>
      </c>
      <c r="F472" s="82"/>
      <c r="G472" s="84">
        <f>G473</f>
        <v>2774979.58</v>
      </c>
      <c r="H472" s="84">
        <f t="shared" ref="H472:I472" si="170">H473</f>
        <v>0</v>
      </c>
      <c r="I472" s="84">
        <f t="shared" si="170"/>
        <v>0</v>
      </c>
      <c r="J472" s="159"/>
      <c r="K472" s="180"/>
      <c r="L472" s="180"/>
      <c r="M472" s="180"/>
      <c r="N472" s="180"/>
      <c r="O472" s="180"/>
      <c r="P472" s="180"/>
      <c r="Q472" s="180"/>
      <c r="R472" s="180"/>
    </row>
    <row r="473" spans="1:20" ht="98.25" customHeight="1" x14ac:dyDescent="0.2">
      <c r="A473" s="101" t="s">
        <v>1572</v>
      </c>
      <c r="B473" s="82" t="s">
        <v>89</v>
      </c>
      <c r="C473" s="82" t="s">
        <v>23</v>
      </c>
      <c r="D473" s="82" t="s">
        <v>25</v>
      </c>
      <c r="E473" s="82" t="s">
        <v>1561</v>
      </c>
      <c r="F473" s="82"/>
      <c r="G473" s="84">
        <f t="shared" ref="G473:I474" si="171">G474</f>
        <v>2774979.58</v>
      </c>
      <c r="H473" s="84">
        <f t="shared" si="171"/>
        <v>0</v>
      </c>
      <c r="I473" s="84">
        <f t="shared" si="171"/>
        <v>0</v>
      </c>
      <c r="J473" s="159"/>
      <c r="K473" s="159"/>
      <c r="L473" s="159"/>
      <c r="M473" s="166"/>
      <c r="N473" s="166"/>
      <c r="O473" s="166"/>
      <c r="P473" s="166"/>
      <c r="Q473" s="189"/>
      <c r="R473" s="166"/>
      <c r="S473" s="1"/>
      <c r="T473" s="1"/>
    </row>
    <row r="474" spans="1:20" s="18" customFormat="1" ht="25.5" x14ac:dyDescent="0.2">
      <c r="A474" s="80" t="s">
        <v>27</v>
      </c>
      <c r="B474" s="82" t="s">
        <v>89</v>
      </c>
      <c r="C474" s="82" t="s">
        <v>23</v>
      </c>
      <c r="D474" s="82" t="s">
        <v>25</v>
      </c>
      <c r="E474" s="82" t="s">
        <v>1561</v>
      </c>
      <c r="F474" s="82" t="s">
        <v>28</v>
      </c>
      <c r="G474" s="84">
        <f t="shared" si="171"/>
        <v>2774979.58</v>
      </c>
      <c r="H474" s="84">
        <f t="shared" si="171"/>
        <v>0</v>
      </c>
      <c r="I474" s="84">
        <f t="shared" si="171"/>
        <v>0</v>
      </c>
      <c r="J474" s="159"/>
      <c r="K474" s="180"/>
      <c r="L474" s="180"/>
      <c r="M474" s="193"/>
      <c r="N474" s="193"/>
      <c r="O474" s="180"/>
      <c r="P474" s="180"/>
      <c r="Q474" s="193"/>
      <c r="R474" s="180"/>
    </row>
    <row r="475" spans="1:20" s="18" customFormat="1" x14ac:dyDescent="0.2">
      <c r="A475" s="80" t="s">
        <v>29</v>
      </c>
      <c r="B475" s="82" t="s">
        <v>89</v>
      </c>
      <c r="C475" s="82" t="s">
        <v>23</v>
      </c>
      <c r="D475" s="82" t="s">
        <v>25</v>
      </c>
      <c r="E475" s="82" t="s">
        <v>1561</v>
      </c>
      <c r="F475" s="82" t="s">
        <v>30</v>
      </c>
      <c r="G475" s="70">
        <f>'прил 4'!G959</f>
        <v>2774979.58</v>
      </c>
      <c r="H475" s="84"/>
      <c r="I475" s="84"/>
      <c r="J475" s="159"/>
      <c r="K475" s="180"/>
      <c r="L475" s="180"/>
      <c r="M475" s="180"/>
      <c r="N475" s="180"/>
      <c r="O475" s="180"/>
      <c r="P475" s="180"/>
      <c r="Q475" s="180"/>
      <c r="R475" s="180"/>
    </row>
    <row r="476" spans="1:20" s="3" customFormat="1" ht="51" x14ac:dyDescent="0.2">
      <c r="A476" s="80" t="s">
        <v>1186</v>
      </c>
      <c r="B476" s="133">
        <v>774</v>
      </c>
      <c r="C476" s="82" t="s">
        <v>23</v>
      </c>
      <c r="D476" s="82" t="s">
        <v>25</v>
      </c>
      <c r="E476" s="82" t="s">
        <v>1187</v>
      </c>
      <c r="F476" s="82"/>
      <c r="G476" s="84">
        <f t="shared" ref="G476:I477" si="172">G477</f>
        <v>3287474.42</v>
      </c>
      <c r="H476" s="84">
        <f t="shared" si="172"/>
        <v>3287474.42</v>
      </c>
      <c r="I476" s="84">
        <f t="shared" si="172"/>
        <v>3287474.42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0" s="3" customFormat="1" ht="25.5" x14ac:dyDescent="0.2">
      <c r="A477" s="80" t="s">
        <v>27</v>
      </c>
      <c r="B477" s="133">
        <v>774</v>
      </c>
      <c r="C477" s="82" t="s">
        <v>23</v>
      </c>
      <c r="D477" s="82" t="s">
        <v>25</v>
      </c>
      <c r="E477" s="82" t="s">
        <v>1187</v>
      </c>
      <c r="F477" s="82" t="s">
        <v>28</v>
      </c>
      <c r="G477" s="84">
        <f t="shared" si="172"/>
        <v>3287474.42</v>
      </c>
      <c r="H477" s="84">
        <f t="shared" si="172"/>
        <v>3287474.42</v>
      </c>
      <c r="I477" s="84">
        <f t="shared" si="172"/>
        <v>3287474.42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0" s="3" customFormat="1" x14ac:dyDescent="0.2">
      <c r="A478" s="80" t="s">
        <v>29</v>
      </c>
      <c r="B478" s="133">
        <v>774</v>
      </c>
      <c r="C478" s="82" t="s">
        <v>23</v>
      </c>
      <c r="D478" s="82" t="s">
        <v>25</v>
      </c>
      <c r="E478" s="82" t="s">
        <v>1187</v>
      </c>
      <c r="F478" s="82" t="s">
        <v>30</v>
      </c>
      <c r="G478" s="84">
        <f>'прил 4'!G962</f>
        <v>3287474.42</v>
      </c>
      <c r="H478" s="84">
        <f>'прил 4'!H962</f>
        <v>3287474.42</v>
      </c>
      <c r="I478" s="84">
        <f>'прил 4'!I962</f>
        <v>3287474.42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20" s="3" customFormat="1" ht="54.75" customHeight="1" x14ac:dyDescent="0.2">
      <c r="A479" s="80" t="s">
        <v>1137</v>
      </c>
      <c r="B479" s="133">
        <v>774</v>
      </c>
      <c r="C479" s="82" t="s">
        <v>23</v>
      </c>
      <c r="D479" s="82" t="s">
        <v>25</v>
      </c>
      <c r="E479" s="82" t="s">
        <v>1136</v>
      </c>
      <c r="F479" s="82"/>
      <c r="G479" s="70">
        <f>G480</f>
        <v>0</v>
      </c>
      <c r="H479" s="84">
        <f t="shared" ref="H479:I480" si="173">H480</f>
        <v>0</v>
      </c>
      <c r="I479" s="84">
        <f t="shared" si="173"/>
        <v>79557674.420000002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39" customHeight="1" x14ac:dyDescent="0.2">
      <c r="A480" s="80" t="s">
        <v>27</v>
      </c>
      <c r="B480" s="133">
        <v>774</v>
      </c>
      <c r="C480" s="82" t="s">
        <v>23</v>
      </c>
      <c r="D480" s="82" t="s">
        <v>25</v>
      </c>
      <c r="E480" s="82" t="s">
        <v>1136</v>
      </c>
      <c r="F480" s="82" t="s">
        <v>28</v>
      </c>
      <c r="G480" s="70">
        <f>G481</f>
        <v>0</v>
      </c>
      <c r="H480" s="84">
        <f t="shared" si="173"/>
        <v>0</v>
      </c>
      <c r="I480" s="84">
        <f t="shared" si="173"/>
        <v>79557674.420000002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3" s="3" customFormat="1" ht="13.5" customHeight="1" x14ac:dyDescent="0.2">
      <c r="A481" s="80" t="s">
        <v>29</v>
      </c>
      <c r="B481" s="133">
        <v>774</v>
      </c>
      <c r="C481" s="82" t="s">
        <v>23</v>
      </c>
      <c r="D481" s="82" t="s">
        <v>25</v>
      </c>
      <c r="E481" s="82" t="s">
        <v>1136</v>
      </c>
      <c r="F481" s="82" t="s">
        <v>30</v>
      </c>
      <c r="G481" s="70">
        <f>'прил 4'!G980</f>
        <v>0</v>
      </c>
      <c r="H481" s="70">
        <f>'прил 4'!H980</f>
        <v>0</v>
      </c>
      <c r="I481" s="70">
        <f>'прил 4'!I980</f>
        <v>79557674.420000002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3" s="3" customFormat="1" ht="54.75" customHeight="1" x14ac:dyDescent="0.2">
      <c r="A482" s="80" t="s">
        <v>1455</v>
      </c>
      <c r="B482" s="133">
        <v>774</v>
      </c>
      <c r="C482" s="82" t="s">
        <v>23</v>
      </c>
      <c r="D482" s="82" t="s">
        <v>25</v>
      </c>
      <c r="E482" s="82" t="s">
        <v>1454</v>
      </c>
      <c r="F482" s="82"/>
      <c r="G482" s="70">
        <f>G483</f>
        <v>30575020.420000002</v>
      </c>
      <c r="H482" s="84">
        <f t="shared" ref="H482:I483" si="174">H483</f>
        <v>0</v>
      </c>
      <c r="I482" s="84">
        <f t="shared" si="174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3" s="3" customFormat="1" ht="39" customHeight="1" x14ac:dyDescent="0.2">
      <c r="A483" s="80" t="s">
        <v>27</v>
      </c>
      <c r="B483" s="133">
        <v>774</v>
      </c>
      <c r="C483" s="82" t="s">
        <v>23</v>
      </c>
      <c r="D483" s="82" t="s">
        <v>25</v>
      </c>
      <c r="E483" s="82" t="s">
        <v>1454</v>
      </c>
      <c r="F483" s="82" t="s">
        <v>28</v>
      </c>
      <c r="G483" s="70">
        <f>G484</f>
        <v>30575020.420000002</v>
      </c>
      <c r="H483" s="84">
        <f t="shared" si="174"/>
        <v>0</v>
      </c>
      <c r="I483" s="84">
        <f t="shared" si="174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23" s="3" customFormat="1" ht="13.5" customHeight="1" x14ac:dyDescent="0.2">
      <c r="A484" s="80" t="s">
        <v>29</v>
      </c>
      <c r="B484" s="133">
        <v>774</v>
      </c>
      <c r="C484" s="82" t="s">
        <v>23</v>
      </c>
      <c r="D484" s="82" t="s">
        <v>25</v>
      </c>
      <c r="E484" s="82" t="s">
        <v>1454</v>
      </c>
      <c r="F484" s="82" t="s">
        <v>30</v>
      </c>
      <c r="G484" s="70">
        <f>'прил 4'!G983</f>
        <v>30575020.420000002</v>
      </c>
      <c r="H484" s="70">
        <f>'прил 4'!H983</f>
        <v>0</v>
      </c>
      <c r="I484" s="70">
        <f>'прил 4'!I983</f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3" s="3" customFormat="1" ht="44.25" customHeight="1" x14ac:dyDescent="0.2">
      <c r="A485" s="16" t="s">
        <v>727</v>
      </c>
      <c r="B485" s="14">
        <v>774</v>
      </c>
      <c r="C485" s="15" t="s">
        <v>23</v>
      </c>
      <c r="D485" s="15" t="s">
        <v>16</v>
      </c>
      <c r="E485" s="15" t="s">
        <v>396</v>
      </c>
      <c r="F485" s="15"/>
      <c r="G485" s="70">
        <f>G486</f>
        <v>2800000</v>
      </c>
      <c r="H485" s="70">
        <f t="shared" ref="H485:I485" si="175">H486</f>
        <v>2800000</v>
      </c>
      <c r="I485" s="70">
        <f t="shared" si="175"/>
        <v>2800000</v>
      </c>
      <c r="J485" s="105"/>
      <c r="P485" s="105"/>
      <c r="Q485" s="105"/>
      <c r="R485" s="105"/>
      <c r="S485" s="105"/>
      <c r="T485" s="105"/>
      <c r="V485" s="105"/>
      <c r="W485" s="105"/>
    </row>
    <row r="486" spans="1:23" s="3" customFormat="1" x14ac:dyDescent="0.2">
      <c r="A486" s="16" t="s">
        <v>29</v>
      </c>
      <c r="B486" s="14">
        <v>774</v>
      </c>
      <c r="C486" s="15" t="s">
        <v>23</v>
      </c>
      <c r="D486" s="15" t="s">
        <v>16</v>
      </c>
      <c r="E486" s="15" t="s">
        <v>396</v>
      </c>
      <c r="F486" s="15" t="s">
        <v>30</v>
      </c>
      <c r="G486" s="70">
        <f>'прил 4'!G779+'прил 4'!G986</f>
        <v>2800000</v>
      </c>
      <c r="H486" s="70">
        <f>'прил 4'!H779+'прил 4'!H986</f>
        <v>2800000</v>
      </c>
      <c r="I486" s="70">
        <f>'прил 4'!I779+'прил 4'!I986</f>
        <v>2800000</v>
      </c>
      <c r="J486" s="105"/>
      <c r="P486" s="105"/>
      <c r="Q486" s="105"/>
      <c r="R486" s="105"/>
      <c r="S486" s="105"/>
      <c r="T486" s="105"/>
    </row>
    <row r="487" spans="1:23" s="3" customFormat="1" ht="38.25" hidden="1" x14ac:dyDescent="0.2">
      <c r="A487" s="16" t="s">
        <v>800</v>
      </c>
      <c r="B487" s="14">
        <v>774</v>
      </c>
      <c r="C487" s="15" t="s">
        <v>23</v>
      </c>
      <c r="D487" s="15" t="s">
        <v>16</v>
      </c>
      <c r="E487" s="15" t="s">
        <v>799</v>
      </c>
      <c r="F487" s="15"/>
      <c r="G487" s="70">
        <f>G488</f>
        <v>0</v>
      </c>
      <c r="H487" s="70">
        <f t="shared" ref="H487:I488" si="176">H488</f>
        <v>0</v>
      </c>
      <c r="I487" s="70">
        <f t="shared" si="176"/>
        <v>0</v>
      </c>
      <c r="J487" s="158"/>
    </row>
    <row r="488" spans="1:23" s="3" customFormat="1" ht="33" hidden="1" customHeight="1" x14ac:dyDescent="0.2">
      <c r="A488" s="16" t="s">
        <v>27</v>
      </c>
      <c r="B488" s="14">
        <v>774</v>
      </c>
      <c r="C488" s="15" t="s">
        <v>23</v>
      </c>
      <c r="D488" s="15" t="s">
        <v>16</v>
      </c>
      <c r="E488" s="15" t="s">
        <v>799</v>
      </c>
      <c r="F488" s="15" t="s">
        <v>28</v>
      </c>
      <c r="G488" s="70">
        <f>G489</f>
        <v>0</v>
      </c>
      <c r="H488" s="70">
        <f t="shared" si="176"/>
        <v>0</v>
      </c>
      <c r="I488" s="70">
        <f t="shared" si="176"/>
        <v>0</v>
      </c>
      <c r="J488" s="158"/>
    </row>
    <row r="489" spans="1:23" s="3" customFormat="1" hidden="1" x14ac:dyDescent="0.2">
      <c r="A489" s="16" t="s">
        <v>29</v>
      </c>
      <c r="B489" s="14">
        <v>774</v>
      </c>
      <c r="C489" s="15" t="s">
        <v>23</v>
      </c>
      <c r="D489" s="15" t="s">
        <v>16</v>
      </c>
      <c r="E489" s="15" t="s">
        <v>799</v>
      </c>
      <c r="F489" s="15" t="s">
        <v>30</v>
      </c>
      <c r="G489" s="70">
        <f>'прил 4'!G989</f>
        <v>0</v>
      </c>
      <c r="H489" s="70">
        <f>'прил 4'!H989</f>
        <v>0</v>
      </c>
      <c r="I489" s="70">
        <f>'прил 4'!I989</f>
        <v>0</v>
      </c>
      <c r="J489" s="158"/>
    </row>
    <row r="490" spans="1:23" s="3" customFormat="1" ht="38.25" hidden="1" x14ac:dyDescent="0.2">
      <c r="A490" s="16" t="s">
        <v>802</v>
      </c>
      <c r="B490" s="14">
        <v>774</v>
      </c>
      <c r="C490" s="15" t="s">
        <v>23</v>
      </c>
      <c r="D490" s="15" t="s">
        <v>16</v>
      </c>
      <c r="E490" s="15" t="s">
        <v>801</v>
      </c>
      <c r="F490" s="15"/>
      <c r="G490" s="70">
        <f>G491</f>
        <v>0</v>
      </c>
      <c r="H490" s="70">
        <f t="shared" ref="H490:I491" si="177">H491</f>
        <v>0</v>
      </c>
      <c r="I490" s="70">
        <f t="shared" si="177"/>
        <v>0</v>
      </c>
      <c r="J490" s="158"/>
    </row>
    <row r="491" spans="1:23" s="3" customFormat="1" ht="33" hidden="1" customHeight="1" x14ac:dyDescent="0.2">
      <c r="A491" s="16" t="s">
        <v>27</v>
      </c>
      <c r="B491" s="14">
        <v>774</v>
      </c>
      <c r="C491" s="15" t="s">
        <v>23</v>
      </c>
      <c r="D491" s="15" t="s">
        <v>16</v>
      </c>
      <c r="E491" s="15" t="s">
        <v>801</v>
      </c>
      <c r="F491" s="15" t="s">
        <v>28</v>
      </c>
      <c r="G491" s="70">
        <f>G492</f>
        <v>0</v>
      </c>
      <c r="H491" s="70">
        <f t="shared" si="177"/>
        <v>0</v>
      </c>
      <c r="I491" s="70">
        <f t="shared" si="177"/>
        <v>0</v>
      </c>
      <c r="J491" s="158"/>
    </row>
    <row r="492" spans="1:23" s="3" customFormat="1" hidden="1" x14ac:dyDescent="0.2">
      <c r="A492" s="16" t="s">
        <v>29</v>
      </c>
      <c r="B492" s="14">
        <v>774</v>
      </c>
      <c r="C492" s="15" t="s">
        <v>23</v>
      </c>
      <c r="D492" s="15" t="s">
        <v>16</v>
      </c>
      <c r="E492" s="15" t="s">
        <v>801</v>
      </c>
      <c r="F492" s="15" t="s">
        <v>30</v>
      </c>
      <c r="G492" s="70">
        <f>'прил 4'!G992</f>
        <v>0</v>
      </c>
      <c r="H492" s="70">
        <f>'прил 4'!H992</f>
        <v>0</v>
      </c>
      <c r="I492" s="70">
        <f>'прил 4'!I992</f>
        <v>0</v>
      </c>
      <c r="J492" s="158"/>
    </row>
    <row r="493" spans="1:23" s="3" customFormat="1" ht="48" hidden="1" customHeight="1" x14ac:dyDescent="0.2">
      <c r="A493" s="16" t="s">
        <v>851</v>
      </c>
      <c r="B493" s="14">
        <v>774</v>
      </c>
      <c r="C493" s="15" t="s">
        <v>23</v>
      </c>
      <c r="D493" s="15" t="s">
        <v>25</v>
      </c>
      <c r="E493" s="82" t="s">
        <v>645</v>
      </c>
      <c r="F493" s="15"/>
      <c r="G493" s="70">
        <f t="shared" ref="G493:I494" si="178">G494</f>
        <v>0</v>
      </c>
      <c r="H493" s="70">
        <f t="shared" si="178"/>
        <v>0</v>
      </c>
      <c r="I493" s="70">
        <f t="shared" si="178"/>
        <v>0</v>
      </c>
      <c r="P493" s="105"/>
      <c r="Q493" s="105"/>
      <c r="R493" s="105"/>
      <c r="S493" s="105"/>
      <c r="T493" s="105"/>
    </row>
    <row r="494" spans="1:23" s="3" customFormat="1" ht="25.5" hidden="1" x14ac:dyDescent="0.2">
      <c r="A494" s="16" t="s">
        <v>27</v>
      </c>
      <c r="B494" s="14">
        <v>774</v>
      </c>
      <c r="C494" s="15" t="s">
        <v>23</v>
      </c>
      <c r="D494" s="15" t="s">
        <v>25</v>
      </c>
      <c r="E494" s="82" t="s">
        <v>645</v>
      </c>
      <c r="F494" s="15" t="s">
        <v>28</v>
      </c>
      <c r="G494" s="70">
        <f t="shared" si="178"/>
        <v>0</v>
      </c>
      <c r="H494" s="70">
        <f t="shared" si="178"/>
        <v>0</v>
      </c>
      <c r="I494" s="70">
        <f t="shared" si="178"/>
        <v>0</v>
      </c>
      <c r="P494" s="105"/>
      <c r="Q494" s="105"/>
      <c r="R494" s="105"/>
      <c r="S494" s="105"/>
      <c r="T494" s="105"/>
    </row>
    <row r="495" spans="1:23" s="3" customFormat="1" hidden="1" x14ac:dyDescent="0.2">
      <c r="A495" s="80" t="s">
        <v>29</v>
      </c>
      <c r="B495" s="14">
        <v>774</v>
      </c>
      <c r="C495" s="15" t="s">
        <v>23</v>
      </c>
      <c r="D495" s="15" t="s">
        <v>25</v>
      </c>
      <c r="E495" s="82" t="s">
        <v>645</v>
      </c>
      <c r="F495" s="15" t="s">
        <v>30</v>
      </c>
      <c r="G495" s="70">
        <f>'прил 4'!G1001</f>
        <v>0</v>
      </c>
      <c r="H495" s="70">
        <f>'прил 4'!H1001</f>
        <v>0</v>
      </c>
      <c r="I495" s="70">
        <f>'прил 4'!I1001</f>
        <v>0</v>
      </c>
      <c r="P495" s="105"/>
      <c r="Q495" s="105"/>
      <c r="R495" s="105"/>
      <c r="S495" s="105"/>
      <c r="T495" s="105"/>
    </row>
    <row r="496" spans="1:23" s="3" customFormat="1" hidden="1" x14ac:dyDescent="0.2">
      <c r="A496" s="16" t="s">
        <v>785</v>
      </c>
      <c r="B496" s="14">
        <v>774</v>
      </c>
      <c r="C496" s="15" t="s">
        <v>23</v>
      </c>
      <c r="D496" s="15" t="s">
        <v>25</v>
      </c>
      <c r="E496" s="82" t="s">
        <v>784</v>
      </c>
      <c r="F496" s="15"/>
      <c r="G496" s="70">
        <f t="shared" ref="G496:I497" si="179">G497</f>
        <v>0</v>
      </c>
      <c r="H496" s="70">
        <f t="shared" si="179"/>
        <v>0</v>
      </c>
      <c r="I496" s="70">
        <f t="shared" si="179"/>
        <v>0</v>
      </c>
      <c r="P496" s="105"/>
      <c r="Q496" s="105"/>
      <c r="R496" s="105"/>
      <c r="S496" s="105"/>
      <c r="T496" s="105"/>
    </row>
    <row r="497" spans="1:20" s="3" customFormat="1" ht="25.5" hidden="1" x14ac:dyDescent="0.2">
      <c r="A497" s="16" t="s">
        <v>27</v>
      </c>
      <c r="B497" s="14">
        <v>774</v>
      </c>
      <c r="C497" s="15" t="s">
        <v>23</v>
      </c>
      <c r="D497" s="15" t="s">
        <v>25</v>
      </c>
      <c r="E497" s="82" t="s">
        <v>784</v>
      </c>
      <c r="F497" s="15" t="s">
        <v>28</v>
      </c>
      <c r="G497" s="70">
        <f t="shared" si="179"/>
        <v>0</v>
      </c>
      <c r="H497" s="70">
        <f t="shared" si="179"/>
        <v>0</v>
      </c>
      <c r="I497" s="70">
        <f t="shared" si="179"/>
        <v>0</v>
      </c>
      <c r="P497" s="105"/>
      <c r="Q497" s="105"/>
      <c r="R497" s="105"/>
      <c r="S497" s="105"/>
      <c r="T497" s="105"/>
    </row>
    <row r="498" spans="1:20" s="3" customFormat="1" hidden="1" x14ac:dyDescent="0.2">
      <c r="A498" s="80" t="s">
        <v>29</v>
      </c>
      <c r="B498" s="14">
        <v>774</v>
      </c>
      <c r="C498" s="15" t="s">
        <v>23</v>
      </c>
      <c r="D498" s="15" t="s">
        <v>25</v>
      </c>
      <c r="E498" s="82" t="s">
        <v>784</v>
      </c>
      <c r="F498" s="15" t="s">
        <v>30</v>
      </c>
      <c r="G498" s="70">
        <f>'прил 4'!G998</f>
        <v>0</v>
      </c>
      <c r="H498" s="70">
        <f>'прил 4'!H998</f>
        <v>0</v>
      </c>
      <c r="I498" s="70">
        <f>'прил 4'!I998</f>
        <v>0</v>
      </c>
      <c r="P498" s="105"/>
      <c r="Q498" s="105"/>
      <c r="R498" s="105"/>
      <c r="S498" s="105"/>
      <c r="T498" s="105"/>
    </row>
    <row r="499" spans="1:20" s="3" customFormat="1" hidden="1" x14ac:dyDescent="0.2">
      <c r="A499" s="16" t="s">
        <v>787</v>
      </c>
      <c r="B499" s="14">
        <v>774</v>
      </c>
      <c r="C499" s="15" t="s">
        <v>23</v>
      </c>
      <c r="D499" s="15" t="s">
        <v>25</v>
      </c>
      <c r="E499" s="82" t="s">
        <v>786</v>
      </c>
      <c r="F499" s="15"/>
      <c r="G499" s="70">
        <f t="shared" ref="G499:I500" si="180">G500</f>
        <v>320000</v>
      </c>
      <c r="H499" s="70">
        <f t="shared" si="180"/>
        <v>0</v>
      </c>
      <c r="I499" s="70">
        <f t="shared" si="180"/>
        <v>0</v>
      </c>
      <c r="P499" s="105"/>
      <c r="Q499" s="105"/>
      <c r="R499" s="105"/>
      <c r="S499" s="105"/>
      <c r="T499" s="105"/>
    </row>
    <row r="500" spans="1:20" s="3" customFormat="1" ht="25.5" hidden="1" x14ac:dyDescent="0.2">
      <c r="A500" s="16" t="s">
        <v>27</v>
      </c>
      <c r="B500" s="14">
        <v>774</v>
      </c>
      <c r="C500" s="15" t="s">
        <v>23</v>
      </c>
      <c r="D500" s="15" t="s">
        <v>25</v>
      </c>
      <c r="E500" s="82" t="s">
        <v>786</v>
      </c>
      <c r="F500" s="15" t="s">
        <v>28</v>
      </c>
      <c r="G500" s="70">
        <f t="shared" si="180"/>
        <v>320000</v>
      </c>
      <c r="H500" s="70">
        <f t="shared" si="180"/>
        <v>0</v>
      </c>
      <c r="I500" s="70">
        <f t="shared" si="180"/>
        <v>0</v>
      </c>
      <c r="P500" s="105"/>
      <c r="Q500" s="105"/>
      <c r="R500" s="105"/>
      <c r="S500" s="105"/>
      <c r="T500" s="105"/>
    </row>
    <row r="501" spans="1:20" s="3" customFormat="1" hidden="1" x14ac:dyDescent="0.2">
      <c r="A501" s="80" t="s">
        <v>29</v>
      </c>
      <c r="B501" s="14">
        <v>774</v>
      </c>
      <c r="C501" s="15" t="s">
        <v>23</v>
      </c>
      <c r="D501" s="15" t="s">
        <v>25</v>
      </c>
      <c r="E501" s="82" t="s">
        <v>786</v>
      </c>
      <c r="F501" s="15" t="s">
        <v>30</v>
      </c>
      <c r="G501" s="84">
        <f>'прил 4'!G802</f>
        <v>320000</v>
      </c>
      <c r="H501" s="70">
        <f>'прил 4'!H1001+'прил 4'!H802</f>
        <v>0</v>
      </c>
      <c r="I501" s="70">
        <f>'прил 4'!I1001+'прил 4'!I802</f>
        <v>0</v>
      </c>
      <c r="P501" s="105"/>
      <c r="Q501" s="105"/>
      <c r="R501" s="105"/>
      <c r="S501" s="105"/>
      <c r="T501" s="105"/>
    </row>
    <row r="502" spans="1:20" s="3" customFormat="1" ht="25.5" hidden="1" customHeight="1" x14ac:dyDescent="0.2">
      <c r="A502" s="80" t="s">
        <v>1092</v>
      </c>
      <c r="B502" s="133">
        <v>774</v>
      </c>
      <c r="C502" s="82" t="s">
        <v>23</v>
      </c>
      <c r="D502" s="82" t="s">
        <v>25</v>
      </c>
      <c r="E502" s="82" t="s">
        <v>1091</v>
      </c>
      <c r="F502" s="82"/>
      <c r="G502" s="70">
        <f t="shared" ref="G502:I503" si="181">G503</f>
        <v>0</v>
      </c>
      <c r="H502" s="84">
        <f t="shared" si="181"/>
        <v>0</v>
      </c>
      <c r="I502" s="84">
        <f t="shared" si="181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25.5" hidden="1" x14ac:dyDescent="0.2">
      <c r="A503" s="80" t="s">
        <v>27</v>
      </c>
      <c r="B503" s="133">
        <v>774</v>
      </c>
      <c r="C503" s="82" t="s">
        <v>23</v>
      </c>
      <c r="D503" s="82" t="s">
        <v>25</v>
      </c>
      <c r="E503" s="82" t="s">
        <v>1091</v>
      </c>
      <c r="F503" s="82" t="s">
        <v>28</v>
      </c>
      <c r="G503" s="70">
        <f t="shared" si="181"/>
        <v>0</v>
      </c>
      <c r="H503" s="84">
        <f t="shared" si="181"/>
        <v>0</v>
      </c>
      <c r="I503" s="84">
        <f t="shared" si="181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20" s="3" customFormat="1" hidden="1" x14ac:dyDescent="0.2">
      <c r="A504" s="80" t="s">
        <v>29</v>
      </c>
      <c r="B504" s="133">
        <v>774</v>
      </c>
      <c r="C504" s="82" t="s">
        <v>23</v>
      </c>
      <c r="D504" s="82" t="s">
        <v>25</v>
      </c>
      <c r="E504" s="82" t="s">
        <v>1091</v>
      </c>
      <c r="F504" s="82" t="s">
        <v>30</v>
      </c>
      <c r="G504" s="70">
        <f>'прил 4'!G1004</f>
        <v>0</v>
      </c>
      <c r="H504" s="84">
        <v>0</v>
      </c>
      <c r="I504" s="84"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20" s="3" customFormat="1" ht="25.5" x14ac:dyDescent="0.2">
      <c r="A505" s="16" t="s">
        <v>904</v>
      </c>
      <c r="B505" s="14">
        <v>774</v>
      </c>
      <c r="C505" s="15" t="s">
        <v>23</v>
      </c>
      <c r="D505" s="15" t="s">
        <v>25</v>
      </c>
      <c r="E505" s="15" t="s">
        <v>201</v>
      </c>
      <c r="F505" s="15"/>
      <c r="G505" s="70">
        <f t="shared" ref="G505:I506" si="182">G506</f>
        <v>2085000</v>
      </c>
      <c r="H505" s="70">
        <f t="shared" si="182"/>
        <v>16000000</v>
      </c>
      <c r="I505" s="70">
        <f t="shared" si="182"/>
        <v>0</v>
      </c>
      <c r="J505" s="105"/>
      <c r="P505" s="105"/>
      <c r="Q505" s="105"/>
      <c r="R505" s="105"/>
      <c r="S505" s="105"/>
      <c r="T505" s="105"/>
    </row>
    <row r="506" spans="1:20" s="3" customFormat="1" ht="25.5" x14ac:dyDescent="0.2">
      <c r="A506" s="16" t="s">
        <v>27</v>
      </c>
      <c r="B506" s="14">
        <v>774</v>
      </c>
      <c r="C506" s="15" t="s">
        <v>23</v>
      </c>
      <c r="D506" s="15" t="s">
        <v>25</v>
      </c>
      <c r="E506" s="15" t="s">
        <v>201</v>
      </c>
      <c r="F506" s="15" t="s">
        <v>28</v>
      </c>
      <c r="G506" s="70">
        <f t="shared" si="182"/>
        <v>2085000</v>
      </c>
      <c r="H506" s="70">
        <f t="shared" si="182"/>
        <v>16000000</v>
      </c>
      <c r="I506" s="70">
        <f t="shared" si="182"/>
        <v>0</v>
      </c>
      <c r="J506" s="105"/>
      <c r="P506" s="105"/>
      <c r="Q506" s="105"/>
      <c r="R506" s="105"/>
      <c r="S506" s="105"/>
      <c r="T506" s="105"/>
    </row>
    <row r="507" spans="1:20" s="3" customFormat="1" x14ac:dyDescent="0.2">
      <c r="A507" s="16" t="s">
        <v>29</v>
      </c>
      <c r="B507" s="14">
        <v>774</v>
      </c>
      <c r="C507" s="15" t="s">
        <v>23</v>
      </c>
      <c r="D507" s="15" t="s">
        <v>25</v>
      </c>
      <c r="E507" s="15" t="s">
        <v>201</v>
      </c>
      <c r="F507" s="15" t="s">
        <v>30</v>
      </c>
      <c r="G507" s="70">
        <f>'прил 4'!G1007+'прил 4'!G753+'прил 4'!G1284+'прил 4'!G799</f>
        <v>2085000</v>
      </c>
      <c r="H507" s="70">
        <f>'прил 4'!H1007+'прил 4'!H799</f>
        <v>16000000</v>
      </c>
      <c r="I507" s="70">
        <f>'прил 4'!I1007</f>
        <v>0</v>
      </c>
      <c r="J507" s="105"/>
      <c r="P507" s="105"/>
      <c r="Q507" s="105"/>
      <c r="R507" s="105"/>
      <c r="S507" s="105"/>
      <c r="T507" s="105"/>
    </row>
    <row r="508" spans="1:20" s="3" customFormat="1" hidden="1" x14ac:dyDescent="0.2">
      <c r="A508" s="16" t="s">
        <v>32</v>
      </c>
      <c r="B508" s="14">
        <v>774</v>
      </c>
      <c r="C508" s="15" t="s">
        <v>23</v>
      </c>
      <c r="D508" s="15" t="s">
        <v>25</v>
      </c>
      <c r="E508" s="15" t="s">
        <v>201</v>
      </c>
      <c r="F508" s="15" t="s">
        <v>49</v>
      </c>
      <c r="G508" s="70"/>
      <c r="H508" s="84"/>
      <c r="I508" s="84"/>
      <c r="J508" s="105"/>
      <c r="P508" s="105"/>
      <c r="Q508" s="105"/>
      <c r="R508" s="105"/>
      <c r="S508" s="105"/>
      <c r="T508" s="105"/>
    </row>
    <row r="509" spans="1:20" s="3" customFormat="1" ht="25.5" hidden="1" x14ac:dyDescent="0.2">
      <c r="A509" s="16" t="s">
        <v>597</v>
      </c>
      <c r="B509" s="14">
        <v>774</v>
      </c>
      <c r="C509" s="15" t="s">
        <v>23</v>
      </c>
      <c r="D509" s="15" t="s">
        <v>66</v>
      </c>
      <c r="E509" s="82" t="s">
        <v>637</v>
      </c>
      <c r="F509" s="15"/>
      <c r="G509" s="70">
        <f t="shared" ref="G509:I510" si="183">G510</f>
        <v>0</v>
      </c>
      <c r="H509" s="70">
        <f t="shared" si="183"/>
        <v>0</v>
      </c>
      <c r="I509" s="70">
        <f t="shared" si="183"/>
        <v>0</v>
      </c>
      <c r="P509" s="105"/>
      <c r="Q509" s="105"/>
      <c r="R509" s="105"/>
      <c r="S509" s="105"/>
      <c r="T509" s="105"/>
    </row>
    <row r="510" spans="1:20" s="3" customFormat="1" ht="25.5" hidden="1" x14ac:dyDescent="0.2">
      <c r="A510" s="16" t="s">
        <v>27</v>
      </c>
      <c r="B510" s="14">
        <v>774</v>
      </c>
      <c r="C510" s="15" t="s">
        <v>23</v>
      </c>
      <c r="D510" s="15" t="s">
        <v>66</v>
      </c>
      <c r="E510" s="82" t="s">
        <v>637</v>
      </c>
      <c r="F510" s="15" t="s">
        <v>28</v>
      </c>
      <c r="G510" s="70">
        <f t="shared" si="183"/>
        <v>0</v>
      </c>
      <c r="H510" s="70">
        <f t="shared" si="183"/>
        <v>0</v>
      </c>
      <c r="I510" s="70">
        <f t="shared" si="183"/>
        <v>0</v>
      </c>
      <c r="P510" s="105"/>
      <c r="Q510" s="105"/>
      <c r="R510" s="105"/>
      <c r="S510" s="105"/>
      <c r="T510" s="105"/>
    </row>
    <row r="511" spans="1:20" s="3" customFormat="1" hidden="1" x14ac:dyDescent="0.2">
      <c r="A511" s="16" t="s">
        <v>29</v>
      </c>
      <c r="B511" s="14">
        <v>774</v>
      </c>
      <c r="C511" s="15" t="s">
        <v>23</v>
      </c>
      <c r="D511" s="15" t="s">
        <v>66</v>
      </c>
      <c r="E511" s="82" t="s">
        <v>637</v>
      </c>
      <c r="F511" s="15" t="s">
        <v>30</v>
      </c>
      <c r="G511" s="70">
        <f>'прил 4'!G1299</f>
        <v>0</v>
      </c>
      <c r="H511" s="70"/>
      <c r="I511" s="70"/>
      <c r="P511" s="105"/>
      <c r="Q511" s="105"/>
      <c r="R511" s="105"/>
      <c r="S511" s="105"/>
      <c r="T511" s="105"/>
    </row>
    <row r="512" spans="1:20" s="3" customFormat="1" ht="55.5" customHeight="1" x14ac:dyDescent="0.2">
      <c r="A512" s="80" t="s">
        <v>851</v>
      </c>
      <c r="B512" s="133">
        <v>774</v>
      </c>
      <c r="C512" s="82" t="s">
        <v>23</v>
      </c>
      <c r="D512" s="82" t="s">
        <v>16</v>
      </c>
      <c r="E512" s="82" t="s">
        <v>645</v>
      </c>
      <c r="F512" s="82"/>
      <c r="G512" s="84">
        <f t="shared" ref="G512:I513" si="184">G513</f>
        <v>320000</v>
      </c>
      <c r="H512" s="84">
        <f t="shared" si="184"/>
        <v>0</v>
      </c>
      <c r="I512" s="84">
        <f t="shared" si="184"/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22" s="3" customFormat="1" ht="25.5" x14ac:dyDescent="0.2">
      <c r="A513" s="80" t="s">
        <v>27</v>
      </c>
      <c r="B513" s="133">
        <v>774</v>
      </c>
      <c r="C513" s="82" t="s">
        <v>23</v>
      </c>
      <c r="D513" s="82" t="s">
        <v>16</v>
      </c>
      <c r="E513" s="82" t="s">
        <v>645</v>
      </c>
      <c r="F513" s="82" t="s">
        <v>28</v>
      </c>
      <c r="G513" s="84">
        <f t="shared" si="184"/>
        <v>320000</v>
      </c>
      <c r="H513" s="84">
        <f t="shared" si="184"/>
        <v>0</v>
      </c>
      <c r="I513" s="84">
        <f t="shared" si="184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22" s="3" customFormat="1" x14ac:dyDescent="0.2">
      <c r="A514" s="80" t="s">
        <v>29</v>
      </c>
      <c r="B514" s="133">
        <v>774</v>
      </c>
      <c r="C514" s="82" t="s">
        <v>23</v>
      </c>
      <c r="D514" s="82" t="s">
        <v>16</v>
      </c>
      <c r="E514" s="82" t="s">
        <v>645</v>
      </c>
      <c r="F514" s="82" t="s">
        <v>30</v>
      </c>
      <c r="G514" s="70">
        <f>'прил 4'!G802</f>
        <v>320000</v>
      </c>
      <c r="H514" s="84"/>
      <c r="I514" s="84"/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22" s="135" customFormat="1" x14ac:dyDescent="0.2">
      <c r="A515" s="80" t="s">
        <v>785</v>
      </c>
      <c r="B515" s="133">
        <v>774</v>
      </c>
      <c r="C515" s="82" t="s">
        <v>23</v>
      </c>
      <c r="D515" s="82" t="s">
        <v>25</v>
      </c>
      <c r="E515" s="82" t="s">
        <v>784</v>
      </c>
      <c r="F515" s="82"/>
      <c r="G515" s="84">
        <f t="shared" ref="G515:I516" si="185">G516</f>
        <v>595000</v>
      </c>
      <c r="H515" s="84">
        <f t="shared" si="185"/>
        <v>0</v>
      </c>
      <c r="I515" s="84">
        <f t="shared" si="185"/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22" s="135" customFormat="1" ht="25.5" x14ac:dyDescent="0.2">
      <c r="A516" s="80" t="s">
        <v>27</v>
      </c>
      <c r="B516" s="133">
        <v>774</v>
      </c>
      <c r="C516" s="82" t="s">
        <v>23</v>
      </c>
      <c r="D516" s="82" t="s">
        <v>25</v>
      </c>
      <c r="E516" s="82" t="s">
        <v>784</v>
      </c>
      <c r="F516" s="82" t="s">
        <v>28</v>
      </c>
      <c r="G516" s="84">
        <f t="shared" si="185"/>
        <v>595000</v>
      </c>
      <c r="H516" s="84">
        <f t="shared" si="185"/>
        <v>0</v>
      </c>
      <c r="I516" s="84">
        <f t="shared" si="185"/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22" s="135" customFormat="1" x14ac:dyDescent="0.2">
      <c r="A517" s="80" t="s">
        <v>29</v>
      </c>
      <c r="B517" s="133">
        <v>774</v>
      </c>
      <c r="C517" s="82" t="s">
        <v>23</v>
      </c>
      <c r="D517" s="82" t="s">
        <v>25</v>
      </c>
      <c r="E517" s="82" t="s">
        <v>784</v>
      </c>
      <c r="F517" s="82" t="s">
        <v>30</v>
      </c>
      <c r="G517" s="84">
        <f>'прил 4'!G965</f>
        <v>595000</v>
      </c>
      <c r="H517" s="84"/>
      <c r="I517" s="84"/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22" s="135" customFormat="1" ht="38.25" x14ac:dyDescent="0.2">
      <c r="A518" s="80" t="s">
        <v>1623</v>
      </c>
      <c r="B518" s="133"/>
      <c r="C518" s="82"/>
      <c r="D518" s="82"/>
      <c r="E518" s="82" t="s">
        <v>786</v>
      </c>
      <c r="F518" s="82"/>
      <c r="G518" s="84">
        <f>G519</f>
        <v>142680.16</v>
      </c>
      <c r="H518" s="84"/>
      <c r="I518" s="84"/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22" s="135" customFormat="1" ht="25.5" x14ac:dyDescent="0.2">
      <c r="A519" s="80" t="s">
        <v>27</v>
      </c>
      <c r="B519" s="133"/>
      <c r="C519" s="82"/>
      <c r="D519" s="82"/>
      <c r="E519" s="82" t="s">
        <v>786</v>
      </c>
      <c r="F519" s="82" t="s">
        <v>28</v>
      </c>
      <c r="G519" s="84">
        <f>G520</f>
        <v>142680.16</v>
      </c>
      <c r="H519" s="84"/>
      <c r="I519" s="84"/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22" s="135" customFormat="1" ht="20.45" customHeight="1" x14ac:dyDescent="0.2">
      <c r="A520" s="80" t="s">
        <v>29</v>
      </c>
      <c r="B520" s="133"/>
      <c r="C520" s="82"/>
      <c r="D520" s="82"/>
      <c r="E520" s="82" t="s">
        <v>786</v>
      </c>
      <c r="F520" s="82" t="s">
        <v>30</v>
      </c>
      <c r="G520" s="84">
        <f>'прил 4'!G968</f>
        <v>142680.16</v>
      </c>
      <c r="H520" s="84"/>
      <c r="I520" s="84"/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22" s="3" customFormat="1" ht="25.5" x14ac:dyDescent="0.2">
      <c r="A521" s="16" t="s">
        <v>884</v>
      </c>
      <c r="B521" s="14">
        <v>774</v>
      </c>
      <c r="C521" s="15" t="s">
        <v>23</v>
      </c>
      <c r="D521" s="15" t="s">
        <v>25</v>
      </c>
      <c r="E521" s="82" t="s">
        <v>882</v>
      </c>
      <c r="F521" s="15"/>
      <c r="G521" s="70">
        <f t="shared" ref="G521:I522" si="186">G522</f>
        <v>593081.36</v>
      </c>
      <c r="H521" s="70">
        <f t="shared" si="186"/>
        <v>644753.57999999996</v>
      </c>
      <c r="I521" s="70">
        <f t="shared" si="186"/>
        <v>644753.57999999996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22" s="3" customFormat="1" ht="25.5" x14ac:dyDescent="0.2">
      <c r="A522" s="16" t="s">
        <v>27</v>
      </c>
      <c r="B522" s="14">
        <v>774</v>
      </c>
      <c r="C522" s="15" t="s">
        <v>23</v>
      </c>
      <c r="D522" s="15" t="s">
        <v>25</v>
      </c>
      <c r="E522" s="82" t="s">
        <v>882</v>
      </c>
      <c r="F522" s="15" t="s">
        <v>28</v>
      </c>
      <c r="G522" s="70">
        <f t="shared" si="186"/>
        <v>593081.36</v>
      </c>
      <c r="H522" s="70">
        <f t="shared" si="186"/>
        <v>644753.57999999996</v>
      </c>
      <c r="I522" s="70">
        <f t="shared" si="186"/>
        <v>644753.57999999996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22" s="3" customFormat="1" x14ac:dyDescent="0.2">
      <c r="A523" s="80" t="s">
        <v>29</v>
      </c>
      <c r="B523" s="14">
        <v>774</v>
      </c>
      <c r="C523" s="15" t="s">
        <v>23</v>
      </c>
      <c r="D523" s="15" t="s">
        <v>25</v>
      </c>
      <c r="E523" s="82" t="s">
        <v>882</v>
      </c>
      <c r="F523" s="15" t="s">
        <v>30</v>
      </c>
      <c r="G523" s="70">
        <f>'прил 4'!G1010+'прил 4'!G1287+'прил 4'!G756</f>
        <v>593081.36</v>
      </c>
      <c r="H523" s="70">
        <f>'прил 4'!H1010+'прил 4'!H1287+'прил 4'!H756</f>
        <v>644753.57999999996</v>
      </c>
      <c r="I523" s="70">
        <f>'прил 4'!I1010+'прил 4'!I1287+'прил 4'!I756</f>
        <v>644753.57999999996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22" s="3" customFormat="1" ht="25.5" x14ac:dyDescent="0.2">
      <c r="A524" s="16" t="s">
        <v>270</v>
      </c>
      <c r="B524" s="14">
        <v>774</v>
      </c>
      <c r="C524" s="15" t="s">
        <v>23</v>
      </c>
      <c r="D524" s="15" t="s">
        <v>25</v>
      </c>
      <c r="E524" s="15" t="s">
        <v>269</v>
      </c>
      <c r="F524" s="15"/>
      <c r="G524" s="70">
        <f t="shared" ref="G524:I525" si="187">G525</f>
        <v>77393.049999999988</v>
      </c>
      <c r="H524" s="70">
        <f t="shared" si="187"/>
        <v>137000</v>
      </c>
      <c r="I524" s="70">
        <f t="shared" si="187"/>
        <v>137000</v>
      </c>
      <c r="J524" s="105"/>
      <c r="P524" s="105"/>
      <c r="Q524" s="105"/>
      <c r="R524" s="105"/>
      <c r="S524" s="105"/>
      <c r="T524" s="105"/>
    </row>
    <row r="525" spans="1:22" s="3" customFormat="1" ht="25.5" x14ac:dyDescent="0.2">
      <c r="A525" s="16" t="s">
        <v>27</v>
      </c>
      <c r="B525" s="14">
        <v>774</v>
      </c>
      <c r="C525" s="15" t="s">
        <v>23</v>
      </c>
      <c r="D525" s="15" t="s">
        <v>25</v>
      </c>
      <c r="E525" s="15" t="s">
        <v>269</v>
      </c>
      <c r="F525" s="15" t="s">
        <v>28</v>
      </c>
      <c r="G525" s="70">
        <f t="shared" si="187"/>
        <v>77393.049999999988</v>
      </c>
      <c r="H525" s="70">
        <f t="shared" si="187"/>
        <v>137000</v>
      </c>
      <c r="I525" s="70">
        <f t="shared" si="187"/>
        <v>137000</v>
      </c>
      <c r="J525" s="105"/>
      <c r="P525" s="105"/>
      <c r="Q525" s="105"/>
      <c r="R525" s="105"/>
      <c r="S525" s="105"/>
      <c r="T525" s="105"/>
    </row>
    <row r="526" spans="1:22" s="3" customFormat="1" x14ac:dyDescent="0.2">
      <c r="A526" s="16" t="s">
        <v>29</v>
      </c>
      <c r="B526" s="14">
        <v>774</v>
      </c>
      <c r="C526" s="15" t="s">
        <v>23</v>
      </c>
      <c r="D526" s="15" t="s">
        <v>25</v>
      </c>
      <c r="E526" s="15" t="s">
        <v>269</v>
      </c>
      <c r="F526" s="15" t="s">
        <v>30</v>
      </c>
      <c r="G526" s="70">
        <f>'прил 4'!G762+'прил 4'!G1013+'прил 4'!G1296+'прил 4'!G1290</f>
        <v>77393.049999999988</v>
      </c>
      <c r="H526" s="70">
        <f>'прил 4'!H762+'прил 4'!H1013+'прил 4'!H1296+'прил 4'!H1290</f>
        <v>137000</v>
      </c>
      <c r="I526" s="70">
        <f>'прил 4'!I762+'прил 4'!I1013+'прил 4'!I1296+'прил 4'!I1290</f>
        <v>137000</v>
      </c>
      <c r="J526" s="105"/>
      <c r="P526" s="105"/>
      <c r="Q526" s="105"/>
      <c r="R526" s="105"/>
      <c r="S526" s="105"/>
      <c r="T526" s="105"/>
    </row>
    <row r="527" spans="1:22" s="18" customFormat="1" hidden="1" x14ac:dyDescent="0.2">
      <c r="A527" s="372" t="s">
        <v>1461</v>
      </c>
      <c r="B527" s="82" t="s">
        <v>89</v>
      </c>
      <c r="C527" s="82" t="s">
        <v>23</v>
      </c>
      <c r="D527" s="82" t="s">
        <v>16</v>
      </c>
      <c r="E527" s="82" t="s">
        <v>1468</v>
      </c>
      <c r="F527" s="82"/>
      <c r="G527" s="84"/>
      <c r="H527" s="84"/>
      <c r="I527" s="84"/>
      <c r="J527" s="159"/>
      <c r="K527" s="180"/>
      <c r="L527" s="180"/>
      <c r="M527" s="180"/>
      <c r="N527" s="180"/>
      <c r="O527" s="180"/>
      <c r="P527" s="180"/>
      <c r="Q527" s="180"/>
      <c r="R527" s="180"/>
      <c r="V527" s="17"/>
    </row>
    <row r="528" spans="1:22" ht="25.5" hidden="1" customHeight="1" x14ac:dyDescent="0.2">
      <c r="A528" s="372" t="s">
        <v>270</v>
      </c>
      <c r="B528" s="133">
        <v>774</v>
      </c>
      <c r="C528" s="82" t="s">
        <v>23</v>
      </c>
      <c r="D528" s="82" t="s">
        <v>16</v>
      </c>
      <c r="E528" s="82" t="s">
        <v>1464</v>
      </c>
      <c r="F528" s="133"/>
      <c r="G528" s="70">
        <f t="shared" ref="G528:I529" si="188">G529</f>
        <v>0</v>
      </c>
      <c r="H528" s="84">
        <f t="shared" si="188"/>
        <v>0</v>
      </c>
      <c r="I528" s="84">
        <f t="shared" si="188"/>
        <v>0</v>
      </c>
      <c r="J528" s="159"/>
      <c r="K528" s="166"/>
      <c r="L528" s="166"/>
      <c r="M528" s="166"/>
      <c r="N528" s="166"/>
      <c r="O528" s="166"/>
      <c r="P528" s="166"/>
      <c r="Q528" s="166"/>
      <c r="R528" s="166"/>
      <c r="S528" s="1"/>
      <c r="T528" s="1"/>
    </row>
    <row r="529" spans="1:20" ht="25.5" hidden="1" customHeight="1" x14ac:dyDescent="0.2">
      <c r="A529" s="372" t="s">
        <v>27</v>
      </c>
      <c r="B529" s="133">
        <v>774</v>
      </c>
      <c r="C529" s="82" t="s">
        <v>23</v>
      </c>
      <c r="D529" s="82" t="s">
        <v>16</v>
      </c>
      <c r="E529" s="82" t="s">
        <v>1464</v>
      </c>
      <c r="F529" s="82" t="s">
        <v>28</v>
      </c>
      <c r="G529" s="70">
        <f t="shared" si="188"/>
        <v>0</v>
      </c>
      <c r="H529" s="84">
        <f t="shared" si="188"/>
        <v>0</v>
      </c>
      <c r="I529" s="84">
        <f t="shared" si="188"/>
        <v>0</v>
      </c>
      <c r="J529" s="159"/>
      <c r="K529" s="166"/>
      <c r="L529" s="166"/>
      <c r="M529" s="166"/>
      <c r="N529" s="166"/>
      <c r="O529" s="166"/>
      <c r="P529" s="166"/>
      <c r="Q529" s="166"/>
      <c r="R529" s="166"/>
      <c r="S529" s="1"/>
      <c r="T529" s="1"/>
    </row>
    <row r="530" spans="1:20" ht="25.5" hidden="1" customHeight="1" x14ac:dyDescent="0.2">
      <c r="A530" s="372" t="s">
        <v>29</v>
      </c>
      <c r="B530" s="133">
        <v>774</v>
      </c>
      <c r="C530" s="82" t="s">
        <v>23</v>
      </c>
      <c r="D530" s="82" t="s">
        <v>16</v>
      </c>
      <c r="E530" s="82" t="s">
        <v>1464</v>
      </c>
      <c r="F530" s="82" t="s">
        <v>30</v>
      </c>
      <c r="G530" s="70"/>
      <c r="H530" s="84"/>
      <c r="I530" s="84"/>
      <c r="J530" s="159"/>
      <c r="K530" s="166"/>
      <c r="L530" s="166"/>
      <c r="M530" s="166"/>
      <c r="N530" s="166"/>
      <c r="O530" s="166"/>
      <c r="P530" s="166"/>
      <c r="Q530" s="166"/>
      <c r="R530" s="166"/>
      <c r="S530" s="1"/>
      <c r="T530" s="1"/>
    </row>
    <row r="531" spans="1:20" s="3" customFormat="1" ht="25.5" hidden="1" x14ac:dyDescent="0.2">
      <c r="A531" s="372" t="s">
        <v>884</v>
      </c>
      <c r="B531" s="133">
        <v>774</v>
      </c>
      <c r="C531" s="82" t="s">
        <v>23</v>
      </c>
      <c r="D531" s="82" t="s">
        <v>16</v>
      </c>
      <c r="E531" s="82" t="s">
        <v>1471</v>
      </c>
      <c r="F531" s="82"/>
      <c r="G531" s="70">
        <f t="shared" ref="G531:I535" si="189">G532</f>
        <v>0</v>
      </c>
      <c r="H531" s="84">
        <f t="shared" si="189"/>
        <v>0</v>
      </c>
      <c r="I531" s="84">
        <f t="shared" si="189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20" s="3" customFormat="1" ht="25.5" hidden="1" x14ac:dyDescent="0.2">
      <c r="A532" s="372" t="s">
        <v>27</v>
      </c>
      <c r="B532" s="133">
        <v>774</v>
      </c>
      <c r="C532" s="82" t="s">
        <v>23</v>
      </c>
      <c r="D532" s="82" t="s">
        <v>16</v>
      </c>
      <c r="E532" s="82" t="s">
        <v>1471</v>
      </c>
      <c r="F532" s="82" t="s">
        <v>28</v>
      </c>
      <c r="G532" s="70">
        <f t="shared" si="189"/>
        <v>0</v>
      </c>
      <c r="H532" s="84">
        <f t="shared" si="189"/>
        <v>0</v>
      </c>
      <c r="I532" s="84">
        <f t="shared" si="189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20" s="3" customFormat="1" hidden="1" x14ac:dyDescent="0.2">
      <c r="A533" s="372" t="s">
        <v>29</v>
      </c>
      <c r="B533" s="133">
        <v>774</v>
      </c>
      <c r="C533" s="82" t="s">
        <v>23</v>
      </c>
      <c r="D533" s="82" t="s">
        <v>16</v>
      </c>
      <c r="E533" s="82" t="s">
        <v>1471</v>
      </c>
      <c r="F533" s="82" t="s">
        <v>30</v>
      </c>
      <c r="G533" s="70"/>
      <c r="H533" s="84"/>
      <c r="I533" s="84"/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20" s="3" customFormat="1" ht="25.5" hidden="1" x14ac:dyDescent="0.2">
      <c r="A534" s="372" t="s">
        <v>1472</v>
      </c>
      <c r="B534" s="133">
        <v>774</v>
      </c>
      <c r="C534" s="82" t="s">
        <v>23</v>
      </c>
      <c r="D534" s="82" t="s">
        <v>16</v>
      </c>
      <c r="E534" s="82" t="s">
        <v>1473</v>
      </c>
      <c r="F534" s="82"/>
      <c r="G534" s="70">
        <f t="shared" si="189"/>
        <v>0</v>
      </c>
      <c r="H534" s="84">
        <f t="shared" si="189"/>
        <v>0</v>
      </c>
      <c r="I534" s="84">
        <f t="shared" si="189"/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20" s="3" customFormat="1" ht="25.5" hidden="1" x14ac:dyDescent="0.2">
      <c r="A535" s="372" t="s">
        <v>27</v>
      </c>
      <c r="B535" s="133">
        <v>774</v>
      </c>
      <c r="C535" s="82" t="s">
        <v>23</v>
      </c>
      <c r="D535" s="82" t="s">
        <v>16</v>
      </c>
      <c r="E535" s="82" t="s">
        <v>1473</v>
      </c>
      <c r="F535" s="82" t="s">
        <v>28</v>
      </c>
      <c r="G535" s="70">
        <f t="shared" si="189"/>
        <v>0</v>
      </c>
      <c r="H535" s="84">
        <f t="shared" si="189"/>
        <v>0</v>
      </c>
      <c r="I535" s="84">
        <f t="shared" si="189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20" s="3" customFormat="1" hidden="1" x14ac:dyDescent="0.2">
      <c r="A536" s="372" t="s">
        <v>29</v>
      </c>
      <c r="B536" s="133">
        <v>774</v>
      </c>
      <c r="C536" s="82" t="s">
        <v>23</v>
      </c>
      <c r="D536" s="82" t="s">
        <v>16</v>
      </c>
      <c r="E536" s="82" t="s">
        <v>1473</v>
      </c>
      <c r="F536" s="82" t="s">
        <v>30</v>
      </c>
      <c r="G536" s="70"/>
      <c r="H536" s="84"/>
      <c r="I536" s="84"/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20" s="3" customFormat="1" ht="25.5" x14ac:dyDescent="0.2">
      <c r="A537" s="80" t="s">
        <v>1472</v>
      </c>
      <c r="B537" s="133">
        <v>774</v>
      </c>
      <c r="C537" s="82" t="s">
        <v>23</v>
      </c>
      <c r="D537" s="82" t="s">
        <v>25</v>
      </c>
      <c r="E537" s="82" t="s">
        <v>1500</v>
      </c>
      <c r="F537" s="82"/>
      <c r="G537" s="70">
        <f t="shared" ref="G537:I538" si="190">G538</f>
        <v>227000</v>
      </c>
      <c r="H537" s="84">
        <f t="shared" si="190"/>
        <v>0</v>
      </c>
      <c r="I537" s="84">
        <f t="shared" si="190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20" s="3" customFormat="1" ht="25.5" x14ac:dyDescent="0.2">
      <c r="A538" s="80" t="s">
        <v>27</v>
      </c>
      <c r="B538" s="133">
        <v>774</v>
      </c>
      <c r="C538" s="82" t="s">
        <v>23</v>
      </c>
      <c r="D538" s="82" t="s">
        <v>25</v>
      </c>
      <c r="E538" s="82" t="s">
        <v>1500</v>
      </c>
      <c r="F538" s="82" t="s">
        <v>28</v>
      </c>
      <c r="G538" s="70">
        <f t="shared" si="190"/>
        <v>227000</v>
      </c>
      <c r="H538" s="84">
        <f t="shared" si="190"/>
        <v>0</v>
      </c>
      <c r="I538" s="84">
        <f t="shared" si="190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20" s="3" customFormat="1" x14ac:dyDescent="0.2">
      <c r="A539" s="80" t="s">
        <v>29</v>
      </c>
      <c r="B539" s="133">
        <v>774</v>
      </c>
      <c r="C539" s="82" t="s">
        <v>23</v>
      </c>
      <c r="D539" s="82" t="s">
        <v>25</v>
      </c>
      <c r="E539" s="82" t="s">
        <v>1500</v>
      </c>
      <c r="F539" s="82" t="s">
        <v>30</v>
      </c>
      <c r="G539" s="70">
        <v>227000</v>
      </c>
      <c r="H539" s="84"/>
      <c r="I539" s="84"/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20" s="3" customFormat="1" ht="25.5" hidden="1" x14ac:dyDescent="0.2">
      <c r="A540" s="372" t="s">
        <v>884</v>
      </c>
      <c r="B540" s="14">
        <v>774</v>
      </c>
      <c r="C540" s="15" t="s">
        <v>23</v>
      </c>
      <c r="D540" s="15" t="s">
        <v>25</v>
      </c>
      <c r="E540" s="15" t="s">
        <v>1471</v>
      </c>
      <c r="F540" s="15"/>
      <c r="G540" s="70">
        <f t="shared" ref="G540:I541" si="191">G541</f>
        <v>0</v>
      </c>
      <c r="H540" s="70">
        <f t="shared" si="191"/>
        <v>0</v>
      </c>
      <c r="I540" s="70">
        <f t="shared" si="191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20" s="3" customFormat="1" ht="25.5" hidden="1" x14ac:dyDescent="0.2">
      <c r="A541" s="372" t="s">
        <v>27</v>
      </c>
      <c r="B541" s="133">
        <v>774</v>
      </c>
      <c r="C541" s="82" t="s">
        <v>23</v>
      </c>
      <c r="D541" s="82" t="s">
        <v>25</v>
      </c>
      <c r="E541" s="82" t="s">
        <v>1471</v>
      </c>
      <c r="F541" s="82" t="s">
        <v>28</v>
      </c>
      <c r="G541" s="70">
        <f t="shared" si="191"/>
        <v>0</v>
      </c>
      <c r="H541" s="84">
        <f t="shared" si="191"/>
        <v>0</v>
      </c>
      <c r="I541" s="84">
        <f t="shared" si="191"/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20" s="3" customFormat="1" hidden="1" x14ac:dyDescent="0.2">
      <c r="A542" s="372" t="s">
        <v>29</v>
      </c>
      <c r="B542" s="133">
        <v>774</v>
      </c>
      <c r="C542" s="82" t="s">
        <v>23</v>
      </c>
      <c r="D542" s="82" t="s">
        <v>25</v>
      </c>
      <c r="E542" s="82" t="s">
        <v>1471</v>
      </c>
      <c r="F542" s="82" t="s">
        <v>30</v>
      </c>
      <c r="G542" s="70"/>
      <c r="H542" s="84"/>
      <c r="I542" s="84"/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20" s="3" customFormat="1" ht="119.25" customHeight="1" x14ac:dyDescent="0.2">
      <c r="A543" s="80" t="s">
        <v>1555</v>
      </c>
      <c r="B543" s="133">
        <v>774</v>
      </c>
      <c r="C543" s="82" t="s">
        <v>23</v>
      </c>
      <c r="D543" s="82" t="s">
        <v>16</v>
      </c>
      <c r="E543" s="82" t="s">
        <v>1552</v>
      </c>
      <c r="F543" s="82"/>
      <c r="G543" s="84">
        <f t="shared" ref="G543:I544" si="192">G544</f>
        <v>737864.08000000007</v>
      </c>
      <c r="H543" s="84">
        <f t="shared" si="192"/>
        <v>502342.18</v>
      </c>
      <c r="I543" s="84">
        <f t="shared" si="192"/>
        <v>1497771.17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20" s="3" customFormat="1" ht="25.5" x14ac:dyDescent="0.2">
      <c r="A544" s="80" t="s">
        <v>27</v>
      </c>
      <c r="B544" s="133">
        <v>774</v>
      </c>
      <c r="C544" s="82" t="s">
        <v>23</v>
      </c>
      <c r="D544" s="82" t="s">
        <v>16</v>
      </c>
      <c r="E544" s="82" t="s">
        <v>1552</v>
      </c>
      <c r="F544" s="82" t="s">
        <v>28</v>
      </c>
      <c r="G544" s="84">
        <f t="shared" si="192"/>
        <v>737864.08000000007</v>
      </c>
      <c r="H544" s="84">
        <f t="shared" si="192"/>
        <v>502342.18</v>
      </c>
      <c r="I544" s="84">
        <f t="shared" si="192"/>
        <v>1497771.17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18" s="3" customFormat="1" x14ac:dyDescent="0.2">
      <c r="A545" s="80" t="s">
        <v>29</v>
      </c>
      <c r="B545" s="133">
        <v>774</v>
      </c>
      <c r="C545" s="82" t="s">
        <v>23</v>
      </c>
      <c r="D545" s="82" t="s">
        <v>16</v>
      </c>
      <c r="E545" s="82" t="s">
        <v>1552</v>
      </c>
      <c r="F545" s="82" t="s">
        <v>30</v>
      </c>
      <c r="G545" s="84">
        <f>'прил 4'!G971+'прил 4'!G839</f>
        <v>737864.08000000007</v>
      </c>
      <c r="H545" s="84">
        <f>'прил 4'!H971+'прил 4'!H839</f>
        <v>502342.18</v>
      </c>
      <c r="I545" s="84">
        <f>'прил 4'!I971+'прил 4'!I839</f>
        <v>1497771.17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18" s="3" customFormat="1" ht="89.25" x14ac:dyDescent="0.2">
      <c r="A546" s="80" t="s">
        <v>1426</v>
      </c>
      <c r="B546" s="133">
        <v>774</v>
      </c>
      <c r="C546" s="82" t="s">
        <v>23</v>
      </c>
      <c r="D546" s="82" t="s">
        <v>16</v>
      </c>
      <c r="E546" s="82" t="s">
        <v>1382</v>
      </c>
      <c r="F546" s="82"/>
      <c r="G546" s="84">
        <f t="shared" ref="G546:I556" si="193">G547</f>
        <v>575000</v>
      </c>
      <c r="H546" s="84">
        <f t="shared" si="193"/>
        <v>0</v>
      </c>
      <c r="I546" s="84">
        <f t="shared" si="193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18" s="3" customFormat="1" ht="25.5" x14ac:dyDescent="0.2">
      <c r="A547" s="80" t="s">
        <v>27</v>
      </c>
      <c r="B547" s="133">
        <v>774</v>
      </c>
      <c r="C547" s="82" t="s">
        <v>23</v>
      </c>
      <c r="D547" s="82" t="s">
        <v>16</v>
      </c>
      <c r="E547" s="82" t="s">
        <v>1382</v>
      </c>
      <c r="F547" s="82" t="s">
        <v>28</v>
      </c>
      <c r="G547" s="84">
        <f t="shared" si="193"/>
        <v>575000</v>
      </c>
      <c r="H547" s="84">
        <f t="shared" si="193"/>
        <v>0</v>
      </c>
      <c r="I547" s="84">
        <f t="shared" si="193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18" s="3" customFormat="1" x14ac:dyDescent="0.2">
      <c r="A548" s="80" t="s">
        <v>29</v>
      </c>
      <c r="B548" s="133">
        <v>774</v>
      </c>
      <c r="C548" s="82" t="s">
        <v>23</v>
      </c>
      <c r="D548" s="82" t="s">
        <v>16</v>
      </c>
      <c r="E548" s="82" t="s">
        <v>1382</v>
      </c>
      <c r="F548" s="82" t="s">
        <v>30</v>
      </c>
      <c r="G548" s="84">
        <f>'прил 4'!G811</f>
        <v>575000</v>
      </c>
      <c r="H548" s="84">
        <v>0</v>
      </c>
      <c r="I548" s="84"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18" s="3" customFormat="1" ht="89.25" x14ac:dyDescent="0.2">
      <c r="A549" s="80" t="s">
        <v>1427</v>
      </c>
      <c r="B549" s="133">
        <v>774</v>
      </c>
      <c r="C549" s="82" t="s">
        <v>23</v>
      </c>
      <c r="D549" s="82" t="s">
        <v>16</v>
      </c>
      <c r="E549" s="82" t="s">
        <v>1383</v>
      </c>
      <c r="F549" s="82"/>
      <c r="G549" s="84">
        <f t="shared" si="193"/>
        <v>600000</v>
      </c>
      <c r="H549" s="84">
        <f t="shared" si="193"/>
        <v>0</v>
      </c>
      <c r="I549" s="84">
        <f t="shared" si="193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18" s="3" customFormat="1" ht="25.5" x14ac:dyDescent="0.2">
      <c r="A550" s="80" t="s">
        <v>27</v>
      </c>
      <c r="B550" s="133">
        <v>774</v>
      </c>
      <c r="C550" s="82" t="s">
        <v>23</v>
      </c>
      <c r="D550" s="82" t="s">
        <v>16</v>
      </c>
      <c r="E550" s="82" t="s">
        <v>1383</v>
      </c>
      <c r="F550" s="82" t="s">
        <v>28</v>
      </c>
      <c r="G550" s="84">
        <f t="shared" si="193"/>
        <v>600000</v>
      </c>
      <c r="H550" s="84">
        <f t="shared" si="193"/>
        <v>0</v>
      </c>
      <c r="I550" s="84">
        <f t="shared" si="193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18" s="3" customFormat="1" x14ac:dyDescent="0.2">
      <c r="A551" s="80" t="s">
        <v>29</v>
      </c>
      <c r="B551" s="133">
        <v>774</v>
      </c>
      <c r="C551" s="82" t="s">
        <v>23</v>
      </c>
      <c r="D551" s="82" t="s">
        <v>16</v>
      </c>
      <c r="E551" s="82" t="s">
        <v>1383</v>
      </c>
      <c r="F551" s="82" t="s">
        <v>30</v>
      </c>
      <c r="G551" s="84">
        <f>'прил 4'!G814</f>
        <v>600000</v>
      </c>
      <c r="H551" s="84">
        <v>0</v>
      </c>
      <c r="I551" s="84"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18" s="3" customFormat="1" ht="102" hidden="1" x14ac:dyDescent="0.2">
      <c r="A552" s="80" t="s">
        <v>1107</v>
      </c>
      <c r="B552" s="133">
        <v>774</v>
      </c>
      <c r="C552" s="82" t="s">
        <v>23</v>
      </c>
      <c r="D552" s="82" t="s">
        <v>16</v>
      </c>
      <c r="E552" s="82" t="s">
        <v>1106</v>
      </c>
      <c r="F552" s="82"/>
      <c r="G552" s="84">
        <f t="shared" si="193"/>
        <v>0</v>
      </c>
      <c r="H552" s="84">
        <f t="shared" si="193"/>
        <v>0</v>
      </c>
      <c r="I552" s="84">
        <f t="shared" si="193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18" s="3" customFormat="1" ht="25.5" hidden="1" x14ac:dyDescent="0.2">
      <c r="A553" s="80" t="s">
        <v>27</v>
      </c>
      <c r="B553" s="133">
        <v>774</v>
      </c>
      <c r="C553" s="82" t="s">
        <v>23</v>
      </c>
      <c r="D553" s="82" t="s">
        <v>16</v>
      </c>
      <c r="E553" s="82" t="s">
        <v>1106</v>
      </c>
      <c r="F553" s="82" t="s">
        <v>28</v>
      </c>
      <c r="G553" s="84">
        <f t="shared" si="193"/>
        <v>0</v>
      </c>
      <c r="H553" s="84">
        <f t="shared" si="193"/>
        <v>0</v>
      </c>
      <c r="I553" s="84">
        <f t="shared" si="193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18" s="3" customFormat="1" hidden="1" x14ac:dyDescent="0.2">
      <c r="A554" s="80" t="s">
        <v>29</v>
      </c>
      <c r="B554" s="133">
        <v>774</v>
      </c>
      <c r="C554" s="82" t="s">
        <v>23</v>
      </c>
      <c r="D554" s="82" t="s">
        <v>16</v>
      </c>
      <c r="E554" s="82" t="s">
        <v>1106</v>
      </c>
      <c r="F554" s="82" t="s">
        <v>30</v>
      </c>
      <c r="G554" s="84">
        <f>'прил 4'!G817</f>
        <v>0</v>
      </c>
      <c r="H554" s="84">
        <v>0</v>
      </c>
      <c r="I554" s="84"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18" s="3" customFormat="1" ht="114" hidden="1" customHeight="1" x14ac:dyDescent="0.2">
      <c r="A555" s="80" t="s">
        <v>1191</v>
      </c>
      <c r="B555" s="133">
        <v>774</v>
      </c>
      <c r="C555" s="82" t="s">
        <v>23</v>
      </c>
      <c r="D555" s="82" t="s">
        <v>16</v>
      </c>
      <c r="E555" s="82" t="s">
        <v>1108</v>
      </c>
      <c r="F555" s="82"/>
      <c r="G555" s="84">
        <f t="shared" si="193"/>
        <v>0</v>
      </c>
      <c r="H555" s="84">
        <f t="shared" si="193"/>
        <v>0</v>
      </c>
      <c r="I555" s="84">
        <f t="shared" si="193"/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18" s="3" customFormat="1" ht="25.5" hidden="1" x14ac:dyDescent="0.2">
      <c r="A556" s="80" t="s">
        <v>27</v>
      </c>
      <c r="B556" s="133">
        <v>774</v>
      </c>
      <c r="C556" s="82" t="s">
        <v>23</v>
      </c>
      <c r="D556" s="82" t="s">
        <v>16</v>
      </c>
      <c r="E556" s="82" t="s">
        <v>1108</v>
      </c>
      <c r="F556" s="82" t="s">
        <v>28</v>
      </c>
      <c r="G556" s="84">
        <f t="shared" si="193"/>
        <v>0</v>
      </c>
      <c r="H556" s="84">
        <f t="shared" si="193"/>
        <v>0</v>
      </c>
      <c r="I556" s="84">
        <f t="shared" si="193"/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18" s="3" customFormat="1" hidden="1" x14ac:dyDescent="0.2">
      <c r="A557" s="80" t="s">
        <v>29</v>
      </c>
      <c r="B557" s="133">
        <v>774</v>
      </c>
      <c r="C557" s="82" t="s">
        <v>23</v>
      </c>
      <c r="D557" s="82" t="s">
        <v>16</v>
      </c>
      <c r="E557" s="82" t="s">
        <v>1108</v>
      </c>
      <c r="F557" s="82" t="s">
        <v>30</v>
      </c>
      <c r="G557" s="84"/>
      <c r="H557" s="84">
        <v>0</v>
      </c>
      <c r="I557" s="84"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18" s="3" customFormat="1" ht="63.75" hidden="1" x14ac:dyDescent="0.2">
      <c r="A558" s="80" t="s">
        <v>1110</v>
      </c>
      <c r="B558" s="133">
        <v>774</v>
      </c>
      <c r="C558" s="82" t="s">
        <v>23</v>
      </c>
      <c r="D558" s="82" t="s">
        <v>25</v>
      </c>
      <c r="E558" s="82" t="s">
        <v>1109</v>
      </c>
      <c r="F558" s="82"/>
      <c r="G558" s="84">
        <f t="shared" ref="G558:I592" si="194">G559</f>
        <v>0</v>
      </c>
      <c r="H558" s="84">
        <f t="shared" si="194"/>
        <v>0</v>
      </c>
      <c r="I558" s="84">
        <f t="shared" si="194"/>
        <v>0</v>
      </c>
      <c r="J558" s="159"/>
      <c r="K558" s="179"/>
      <c r="L558" s="179"/>
      <c r="M558" s="179"/>
      <c r="N558" s="179"/>
      <c r="O558" s="179"/>
      <c r="P558" s="179"/>
      <c r="Q558" s="179"/>
      <c r="R558" s="179"/>
    </row>
    <row r="559" spans="1:18" s="3" customFormat="1" ht="25.5" hidden="1" x14ac:dyDescent="0.2">
      <c r="A559" s="80" t="s">
        <v>27</v>
      </c>
      <c r="B559" s="133">
        <v>774</v>
      </c>
      <c r="C559" s="82" t="s">
        <v>23</v>
      </c>
      <c r="D559" s="82" t="s">
        <v>25</v>
      </c>
      <c r="E559" s="82" t="s">
        <v>1109</v>
      </c>
      <c r="F559" s="82" t="s">
        <v>28</v>
      </c>
      <c r="G559" s="84">
        <f t="shared" si="194"/>
        <v>0</v>
      </c>
      <c r="H559" s="84">
        <f t="shared" si="194"/>
        <v>0</v>
      </c>
      <c r="I559" s="84">
        <f t="shared" si="194"/>
        <v>0</v>
      </c>
      <c r="J559" s="159"/>
      <c r="K559" s="179"/>
      <c r="L559" s="179"/>
      <c r="M559" s="179"/>
      <c r="N559" s="179"/>
      <c r="O559" s="179"/>
      <c r="P559" s="179"/>
      <c r="Q559" s="179"/>
      <c r="R559" s="179"/>
    </row>
    <row r="560" spans="1:18" s="3" customFormat="1" hidden="1" x14ac:dyDescent="0.2">
      <c r="A560" s="80" t="s">
        <v>29</v>
      </c>
      <c r="B560" s="133">
        <v>774</v>
      </c>
      <c r="C560" s="82" t="s">
        <v>23</v>
      </c>
      <c r="D560" s="82" t="s">
        <v>25</v>
      </c>
      <c r="E560" s="82" t="s">
        <v>1109</v>
      </c>
      <c r="F560" s="82" t="s">
        <v>30</v>
      </c>
      <c r="G560" s="84">
        <f>'прил 4'!G1086</f>
        <v>0</v>
      </c>
      <c r="H560" s="84">
        <v>0</v>
      </c>
      <c r="I560" s="84">
        <v>0</v>
      </c>
      <c r="J560" s="159"/>
      <c r="K560" s="179"/>
      <c r="L560" s="179"/>
      <c r="M560" s="179"/>
      <c r="N560" s="179"/>
      <c r="O560" s="179"/>
      <c r="P560" s="179"/>
      <c r="Q560" s="179"/>
      <c r="R560" s="179"/>
    </row>
    <row r="561" spans="1:18" s="3" customFormat="1" ht="76.5" x14ac:dyDescent="0.2">
      <c r="A561" s="80" t="s">
        <v>1583</v>
      </c>
      <c r="B561" s="133"/>
      <c r="C561" s="82"/>
      <c r="D561" s="82"/>
      <c r="E561" s="82" t="s">
        <v>1584</v>
      </c>
      <c r="F561" s="82"/>
      <c r="G561" s="84">
        <f>G562</f>
        <v>10000000</v>
      </c>
      <c r="H561" s="84"/>
      <c r="I561" s="84"/>
      <c r="J561" s="159"/>
      <c r="K561" s="179"/>
      <c r="L561" s="179"/>
      <c r="M561" s="179"/>
      <c r="N561" s="179"/>
      <c r="O561" s="179"/>
      <c r="P561" s="179"/>
      <c r="Q561" s="179"/>
      <c r="R561" s="179"/>
    </row>
    <row r="562" spans="1:18" s="3" customFormat="1" ht="36" customHeight="1" x14ac:dyDescent="0.2">
      <c r="A562" s="80" t="s">
        <v>27</v>
      </c>
      <c r="B562" s="133"/>
      <c r="C562" s="82"/>
      <c r="D562" s="82"/>
      <c r="E562" s="82" t="s">
        <v>1584</v>
      </c>
      <c r="F562" s="82" t="s">
        <v>28</v>
      </c>
      <c r="G562" s="84">
        <f>G563</f>
        <v>10000000</v>
      </c>
      <c r="H562" s="84"/>
      <c r="I562" s="84"/>
      <c r="J562" s="159"/>
      <c r="K562" s="179"/>
      <c r="L562" s="179"/>
      <c r="M562" s="179"/>
      <c r="N562" s="179"/>
      <c r="O562" s="179"/>
      <c r="P562" s="179"/>
      <c r="Q562" s="179"/>
      <c r="R562" s="179"/>
    </row>
    <row r="563" spans="1:18" s="3" customFormat="1" ht="27" customHeight="1" x14ac:dyDescent="0.2">
      <c r="A563" s="80" t="s">
        <v>29</v>
      </c>
      <c r="B563" s="133"/>
      <c r="C563" s="82"/>
      <c r="D563" s="82"/>
      <c r="E563" s="82" t="s">
        <v>1584</v>
      </c>
      <c r="F563" s="82" t="s">
        <v>30</v>
      </c>
      <c r="G563" s="84">
        <f>'прил 4'!G827</f>
        <v>10000000</v>
      </c>
      <c r="H563" s="84"/>
      <c r="I563" s="84"/>
      <c r="J563" s="159"/>
      <c r="K563" s="179"/>
      <c r="L563" s="179"/>
      <c r="M563" s="179"/>
      <c r="N563" s="179"/>
      <c r="O563" s="179"/>
      <c r="P563" s="179"/>
      <c r="Q563" s="179"/>
      <c r="R563" s="179"/>
    </row>
    <row r="564" spans="1:18" s="3" customFormat="1" ht="109.9" customHeight="1" x14ac:dyDescent="0.2">
      <c r="A564" s="80" t="s">
        <v>1585</v>
      </c>
      <c r="B564" s="133"/>
      <c r="C564" s="82"/>
      <c r="D564" s="82"/>
      <c r="E564" s="82" t="s">
        <v>1586</v>
      </c>
      <c r="F564" s="82"/>
      <c r="G564" s="84">
        <f>G565</f>
        <v>25000</v>
      </c>
      <c r="H564" s="84"/>
      <c r="I564" s="84"/>
      <c r="J564" s="159"/>
      <c r="K564" s="179"/>
      <c r="L564" s="179"/>
      <c r="M564" s="179"/>
      <c r="N564" s="179"/>
      <c r="O564" s="179"/>
      <c r="P564" s="179"/>
      <c r="Q564" s="179"/>
      <c r="R564" s="179"/>
    </row>
    <row r="565" spans="1:18" s="3" customFormat="1" ht="27" customHeight="1" x14ac:dyDescent="0.2">
      <c r="A565" s="80" t="s">
        <v>27</v>
      </c>
      <c r="B565" s="133"/>
      <c r="C565" s="82"/>
      <c r="D565" s="82"/>
      <c r="E565" s="82" t="s">
        <v>1586</v>
      </c>
      <c r="F565" s="82" t="s">
        <v>28</v>
      </c>
      <c r="G565" s="84">
        <f>G566</f>
        <v>25000</v>
      </c>
      <c r="H565" s="84"/>
      <c r="I565" s="84"/>
      <c r="J565" s="159"/>
      <c r="K565" s="179"/>
      <c r="L565" s="179"/>
      <c r="M565" s="179"/>
      <c r="N565" s="179"/>
      <c r="O565" s="179"/>
      <c r="P565" s="179"/>
      <c r="Q565" s="179"/>
      <c r="R565" s="179"/>
    </row>
    <row r="566" spans="1:18" s="3" customFormat="1" ht="27" customHeight="1" x14ac:dyDescent="0.2">
      <c r="A566" s="80" t="s">
        <v>29</v>
      </c>
      <c r="B566" s="133"/>
      <c r="C566" s="82"/>
      <c r="D566" s="82"/>
      <c r="E566" s="82" t="s">
        <v>1586</v>
      </c>
      <c r="F566" s="82" t="s">
        <v>30</v>
      </c>
      <c r="G566" s="84">
        <f>'прил 4'!G830</f>
        <v>25000</v>
      </c>
      <c r="H566" s="84"/>
      <c r="I566" s="84"/>
      <c r="J566" s="159"/>
      <c r="K566" s="179"/>
      <c r="L566" s="179"/>
      <c r="M566" s="179"/>
      <c r="N566" s="179"/>
      <c r="O566" s="179"/>
      <c r="P566" s="179"/>
      <c r="Q566" s="179"/>
      <c r="R566" s="179"/>
    </row>
    <row r="567" spans="1:18" s="3" customFormat="1" ht="115.15" customHeight="1" x14ac:dyDescent="0.2">
      <c r="A567" s="80" t="s">
        <v>1588</v>
      </c>
      <c r="B567" s="133"/>
      <c r="C567" s="82"/>
      <c r="D567" s="82"/>
      <c r="E567" s="82" t="s">
        <v>1587</v>
      </c>
      <c r="F567" s="82"/>
      <c r="G567" s="84">
        <f>G568</f>
        <v>40000</v>
      </c>
      <c r="H567" s="84"/>
      <c r="I567" s="84"/>
      <c r="J567" s="159"/>
      <c r="K567" s="179"/>
      <c r="L567" s="179"/>
      <c r="M567" s="179"/>
      <c r="N567" s="179"/>
      <c r="O567" s="179"/>
      <c r="P567" s="179"/>
      <c r="Q567" s="179"/>
      <c r="R567" s="179"/>
    </row>
    <row r="568" spans="1:18" s="3" customFormat="1" ht="27" customHeight="1" x14ac:dyDescent="0.2">
      <c r="A568" s="80" t="s">
        <v>27</v>
      </c>
      <c r="B568" s="133"/>
      <c r="C568" s="82"/>
      <c r="D568" s="82"/>
      <c r="E568" s="82" t="s">
        <v>1587</v>
      </c>
      <c r="F568" s="82" t="s">
        <v>28</v>
      </c>
      <c r="G568" s="84">
        <f>G569</f>
        <v>40000</v>
      </c>
      <c r="H568" s="84"/>
      <c r="I568" s="84"/>
      <c r="J568" s="159"/>
      <c r="K568" s="179"/>
      <c r="L568" s="179"/>
      <c r="M568" s="179"/>
      <c r="N568" s="179"/>
      <c r="O568" s="179"/>
      <c r="P568" s="179"/>
      <c r="Q568" s="179"/>
      <c r="R568" s="179"/>
    </row>
    <row r="569" spans="1:18" s="3" customFormat="1" ht="27" customHeight="1" x14ac:dyDescent="0.2">
      <c r="A569" s="80" t="s">
        <v>29</v>
      </c>
      <c r="B569" s="133"/>
      <c r="C569" s="82"/>
      <c r="D569" s="82"/>
      <c r="E569" s="82" t="s">
        <v>1587</v>
      </c>
      <c r="F569" s="82" t="s">
        <v>30</v>
      </c>
      <c r="G569" s="84">
        <f>'прил 4'!G833</f>
        <v>40000</v>
      </c>
      <c r="H569" s="84"/>
      <c r="I569" s="84"/>
      <c r="J569" s="159"/>
      <c r="K569" s="179"/>
      <c r="L569" s="179"/>
      <c r="M569" s="179"/>
      <c r="N569" s="179"/>
      <c r="O569" s="179"/>
      <c r="P569" s="179"/>
      <c r="Q569" s="179"/>
      <c r="R569" s="179"/>
    </row>
    <row r="570" spans="1:18" s="3" customFormat="1" ht="105" customHeight="1" x14ac:dyDescent="0.2">
      <c r="A570" s="80" t="s">
        <v>1589</v>
      </c>
      <c r="B570" s="133"/>
      <c r="C570" s="82"/>
      <c r="D570" s="82"/>
      <c r="E570" s="82" t="s">
        <v>1590</v>
      </c>
      <c r="F570" s="82"/>
      <c r="G570" s="84">
        <f>G571</f>
        <v>46900</v>
      </c>
      <c r="H570" s="84"/>
      <c r="I570" s="84"/>
      <c r="J570" s="159"/>
      <c r="K570" s="179"/>
      <c r="L570" s="179"/>
      <c r="M570" s="179"/>
      <c r="N570" s="179"/>
      <c r="O570" s="179"/>
      <c r="P570" s="179"/>
      <c r="Q570" s="179"/>
      <c r="R570" s="179"/>
    </row>
    <row r="571" spans="1:18" s="3" customFormat="1" ht="27" customHeight="1" x14ac:dyDescent="0.2">
      <c r="A571" s="80" t="s">
        <v>27</v>
      </c>
      <c r="B571" s="133"/>
      <c r="C571" s="82"/>
      <c r="D571" s="82"/>
      <c r="E571" s="82" t="s">
        <v>1590</v>
      </c>
      <c r="F571" s="82" t="s">
        <v>28</v>
      </c>
      <c r="G571" s="84">
        <f>G572</f>
        <v>46900</v>
      </c>
      <c r="H571" s="84"/>
      <c r="I571" s="84"/>
      <c r="J571" s="159"/>
      <c r="K571" s="179"/>
      <c r="L571" s="179"/>
      <c r="M571" s="179"/>
      <c r="N571" s="179"/>
      <c r="O571" s="179"/>
      <c r="P571" s="179"/>
      <c r="Q571" s="179"/>
      <c r="R571" s="179"/>
    </row>
    <row r="572" spans="1:18" s="3" customFormat="1" ht="27" customHeight="1" x14ac:dyDescent="0.2">
      <c r="A572" s="80" t="s">
        <v>29</v>
      </c>
      <c r="B572" s="133"/>
      <c r="C572" s="82"/>
      <c r="D572" s="82"/>
      <c r="E572" s="82" t="s">
        <v>1590</v>
      </c>
      <c r="F572" s="82" t="s">
        <v>30</v>
      </c>
      <c r="G572" s="84">
        <f>'прил 4'!G836</f>
        <v>46900</v>
      </c>
      <c r="H572" s="84"/>
      <c r="I572" s="84"/>
      <c r="J572" s="159"/>
      <c r="K572" s="179"/>
      <c r="L572" s="179"/>
      <c r="M572" s="179"/>
      <c r="N572" s="179"/>
      <c r="O572" s="179"/>
      <c r="P572" s="179"/>
      <c r="Q572" s="179"/>
      <c r="R572" s="179"/>
    </row>
    <row r="573" spans="1:18" s="3" customFormat="1" ht="76.5" x14ac:dyDescent="0.2">
      <c r="A573" s="80" t="s">
        <v>1423</v>
      </c>
      <c r="B573" s="133">
        <v>774</v>
      </c>
      <c r="C573" s="82" t="s">
        <v>23</v>
      </c>
      <c r="D573" s="82" t="s">
        <v>25</v>
      </c>
      <c r="E573" s="82" t="s">
        <v>1379</v>
      </c>
      <c r="F573" s="82"/>
      <c r="G573" s="84">
        <f t="shared" si="194"/>
        <v>100000</v>
      </c>
      <c r="H573" s="84">
        <f t="shared" si="194"/>
        <v>0</v>
      </c>
      <c r="I573" s="84">
        <f t="shared" si="194"/>
        <v>0</v>
      </c>
      <c r="J573" s="159"/>
      <c r="K573" s="179"/>
      <c r="L573" s="179"/>
      <c r="M573" s="179"/>
      <c r="N573" s="179"/>
      <c r="O573" s="179"/>
      <c r="P573" s="179"/>
      <c r="Q573" s="179"/>
      <c r="R573" s="179"/>
    </row>
    <row r="574" spans="1:18" s="3" customFormat="1" ht="25.5" x14ac:dyDescent="0.2">
      <c r="A574" s="80" t="s">
        <v>27</v>
      </c>
      <c r="B574" s="133">
        <v>774</v>
      </c>
      <c r="C574" s="82" t="s">
        <v>23</v>
      </c>
      <c r="D574" s="82" t="s">
        <v>25</v>
      </c>
      <c r="E574" s="82" t="s">
        <v>1379</v>
      </c>
      <c r="F574" s="82" t="s">
        <v>28</v>
      </c>
      <c r="G574" s="84">
        <f t="shared" si="194"/>
        <v>100000</v>
      </c>
      <c r="H574" s="84">
        <f t="shared" si="194"/>
        <v>0</v>
      </c>
      <c r="I574" s="84">
        <f t="shared" si="194"/>
        <v>0</v>
      </c>
      <c r="J574" s="159"/>
      <c r="K574" s="179"/>
      <c r="L574" s="179"/>
      <c r="M574" s="179"/>
      <c r="N574" s="179"/>
      <c r="O574" s="179"/>
      <c r="P574" s="179"/>
      <c r="Q574" s="179"/>
      <c r="R574" s="179"/>
    </row>
    <row r="575" spans="1:18" s="3" customFormat="1" x14ac:dyDescent="0.2">
      <c r="A575" s="80" t="s">
        <v>29</v>
      </c>
      <c r="B575" s="133">
        <v>774</v>
      </c>
      <c r="C575" s="82" t="s">
        <v>23</v>
      </c>
      <c r="D575" s="82" t="s">
        <v>25</v>
      </c>
      <c r="E575" s="82" t="s">
        <v>1379</v>
      </c>
      <c r="F575" s="82" t="s">
        <v>30</v>
      </c>
      <c r="G575" s="84">
        <f>'прил 4'!G1089</f>
        <v>100000</v>
      </c>
      <c r="H575" s="84">
        <v>0</v>
      </c>
      <c r="I575" s="84">
        <v>0</v>
      </c>
      <c r="J575" s="159"/>
      <c r="K575" s="179"/>
      <c r="L575" s="179"/>
      <c r="M575" s="179"/>
      <c r="N575" s="179"/>
      <c r="O575" s="179"/>
      <c r="P575" s="179"/>
      <c r="Q575" s="179"/>
      <c r="R575" s="179"/>
    </row>
    <row r="576" spans="1:18" s="3" customFormat="1" ht="63.75" x14ac:dyDescent="0.2">
      <c r="A576" s="80" t="s">
        <v>1424</v>
      </c>
      <c r="B576" s="133">
        <v>774</v>
      </c>
      <c r="C576" s="82" t="s">
        <v>23</v>
      </c>
      <c r="D576" s="82" t="s">
        <v>25</v>
      </c>
      <c r="E576" s="82" t="s">
        <v>1380</v>
      </c>
      <c r="F576" s="82"/>
      <c r="G576" s="84">
        <f t="shared" si="194"/>
        <v>7754900</v>
      </c>
      <c r="H576" s="84">
        <f t="shared" si="194"/>
        <v>0</v>
      </c>
      <c r="I576" s="84">
        <f t="shared" si="194"/>
        <v>0</v>
      </c>
      <c r="J576" s="159"/>
      <c r="K576" s="179"/>
      <c r="L576" s="179"/>
      <c r="M576" s="179"/>
      <c r="N576" s="179"/>
      <c r="O576" s="179"/>
      <c r="P576" s="179"/>
      <c r="Q576" s="179"/>
      <c r="R576" s="179"/>
    </row>
    <row r="577" spans="1:18" s="3" customFormat="1" ht="25.5" x14ac:dyDescent="0.2">
      <c r="A577" s="80" t="s">
        <v>27</v>
      </c>
      <c r="B577" s="133">
        <v>774</v>
      </c>
      <c r="C577" s="82" t="s">
        <v>23</v>
      </c>
      <c r="D577" s="82" t="s">
        <v>25</v>
      </c>
      <c r="E577" s="82" t="s">
        <v>1380</v>
      </c>
      <c r="F577" s="82" t="s">
        <v>28</v>
      </c>
      <c r="G577" s="84">
        <f t="shared" si="194"/>
        <v>7754900</v>
      </c>
      <c r="H577" s="84">
        <f t="shared" si="194"/>
        <v>0</v>
      </c>
      <c r="I577" s="84">
        <f t="shared" si="194"/>
        <v>0</v>
      </c>
      <c r="J577" s="159"/>
      <c r="K577" s="179"/>
      <c r="L577" s="179"/>
      <c r="M577" s="179"/>
      <c r="N577" s="179"/>
      <c r="O577" s="179"/>
      <c r="P577" s="179"/>
      <c r="Q577" s="179"/>
      <c r="R577" s="179"/>
    </row>
    <row r="578" spans="1:18" s="3" customFormat="1" x14ac:dyDescent="0.2">
      <c r="A578" s="80" t="s">
        <v>29</v>
      </c>
      <c r="B578" s="133">
        <v>774</v>
      </c>
      <c r="C578" s="82" t="s">
        <v>23</v>
      </c>
      <c r="D578" s="82" t="s">
        <v>25</v>
      </c>
      <c r="E578" s="82" t="s">
        <v>1380</v>
      </c>
      <c r="F578" s="82" t="s">
        <v>30</v>
      </c>
      <c r="G578" s="84">
        <f>'прил 4'!G1092</f>
        <v>7754900</v>
      </c>
      <c r="H578" s="84">
        <v>0</v>
      </c>
      <c r="I578" s="84">
        <v>0</v>
      </c>
      <c r="J578" s="159"/>
      <c r="K578" s="179"/>
      <c r="L578" s="179"/>
      <c r="M578" s="179"/>
      <c r="N578" s="179"/>
      <c r="O578" s="179"/>
      <c r="P578" s="179"/>
      <c r="Q578" s="179"/>
      <c r="R578" s="179"/>
    </row>
    <row r="579" spans="1:18" s="3" customFormat="1" ht="89.25" x14ac:dyDescent="0.2">
      <c r="A579" s="80" t="s">
        <v>1425</v>
      </c>
      <c r="B579" s="133">
        <v>774</v>
      </c>
      <c r="C579" s="82" t="s">
        <v>23</v>
      </c>
      <c r="D579" s="82" t="s">
        <v>25</v>
      </c>
      <c r="E579" s="82" t="s">
        <v>1381</v>
      </c>
      <c r="F579" s="82"/>
      <c r="G579" s="84">
        <f t="shared" si="194"/>
        <v>300000</v>
      </c>
      <c r="H579" s="84">
        <f t="shared" si="194"/>
        <v>0</v>
      </c>
      <c r="I579" s="84">
        <f t="shared" si="194"/>
        <v>0</v>
      </c>
      <c r="J579" s="159"/>
      <c r="K579" s="179"/>
      <c r="L579" s="179"/>
      <c r="M579" s="179"/>
      <c r="N579" s="179"/>
      <c r="O579" s="179"/>
      <c r="P579" s="179"/>
      <c r="Q579" s="179"/>
      <c r="R579" s="179"/>
    </row>
    <row r="580" spans="1:18" s="3" customFormat="1" ht="25.5" x14ac:dyDescent="0.2">
      <c r="A580" s="80" t="s">
        <v>27</v>
      </c>
      <c r="B580" s="133">
        <v>774</v>
      </c>
      <c r="C580" s="82" t="s">
        <v>23</v>
      </c>
      <c r="D580" s="82" t="s">
        <v>25</v>
      </c>
      <c r="E580" s="82" t="s">
        <v>1381</v>
      </c>
      <c r="F580" s="82" t="s">
        <v>28</v>
      </c>
      <c r="G580" s="84">
        <f t="shared" si="194"/>
        <v>300000</v>
      </c>
      <c r="H580" s="84">
        <f t="shared" si="194"/>
        <v>0</v>
      </c>
      <c r="I580" s="84">
        <f t="shared" si="194"/>
        <v>0</v>
      </c>
      <c r="J580" s="159"/>
      <c r="K580" s="179"/>
      <c r="L580" s="179"/>
      <c r="M580" s="179"/>
      <c r="N580" s="179"/>
      <c r="O580" s="179"/>
      <c r="P580" s="179"/>
      <c r="Q580" s="179"/>
      <c r="R580" s="179"/>
    </row>
    <row r="581" spans="1:18" s="3" customFormat="1" x14ac:dyDescent="0.2">
      <c r="A581" s="80" t="s">
        <v>29</v>
      </c>
      <c r="B581" s="133">
        <v>774</v>
      </c>
      <c r="C581" s="82" t="s">
        <v>23</v>
      </c>
      <c r="D581" s="82" t="s">
        <v>25</v>
      </c>
      <c r="E581" s="82" t="s">
        <v>1381</v>
      </c>
      <c r="F581" s="82" t="s">
        <v>30</v>
      </c>
      <c r="G581" s="84">
        <f>'прил 4'!G1095</f>
        <v>300000</v>
      </c>
      <c r="H581" s="84">
        <v>0</v>
      </c>
      <c r="I581" s="84">
        <v>0</v>
      </c>
      <c r="J581" s="159"/>
      <c r="K581" s="179"/>
      <c r="L581" s="179"/>
      <c r="M581" s="179"/>
      <c r="N581" s="179"/>
      <c r="O581" s="179"/>
      <c r="P581" s="179"/>
      <c r="Q581" s="179"/>
      <c r="R581" s="179"/>
    </row>
    <row r="582" spans="1:18" s="3" customFormat="1" ht="95.45" customHeight="1" x14ac:dyDescent="0.2">
      <c r="A582" s="80" t="s">
        <v>1591</v>
      </c>
      <c r="B582" s="133"/>
      <c r="C582" s="82"/>
      <c r="D582" s="82"/>
      <c r="E582" s="82" t="s">
        <v>1592</v>
      </c>
      <c r="F582" s="82"/>
      <c r="G582" s="84">
        <f>G583</f>
        <v>88000</v>
      </c>
      <c r="H582" s="84"/>
      <c r="I582" s="84"/>
      <c r="J582" s="159"/>
      <c r="K582" s="179"/>
      <c r="L582" s="179"/>
      <c r="M582" s="179"/>
      <c r="N582" s="179"/>
      <c r="O582" s="179"/>
      <c r="P582" s="179"/>
      <c r="Q582" s="179"/>
      <c r="R582" s="179"/>
    </row>
    <row r="583" spans="1:18" s="3" customFormat="1" ht="25.5" x14ac:dyDescent="0.2">
      <c r="A583" s="80" t="s">
        <v>27</v>
      </c>
      <c r="B583" s="133"/>
      <c r="C583" s="82"/>
      <c r="D583" s="82"/>
      <c r="E583" s="82" t="s">
        <v>1592</v>
      </c>
      <c r="F583" s="82" t="s">
        <v>28</v>
      </c>
      <c r="G583" s="84">
        <f>G584</f>
        <v>88000</v>
      </c>
      <c r="H583" s="84"/>
      <c r="I583" s="84"/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18" s="3" customFormat="1" ht="26.45" customHeight="1" x14ac:dyDescent="0.2">
      <c r="A584" s="80" t="s">
        <v>29</v>
      </c>
      <c r="B584" s="133"/>
      <c r="C584" s="82"/>
      <c r="D584" s="82"/>
      <c r="E584" s="82" t="s">
        <v>1592</v>
      </c>
      <c r="F584" s="82" t="s">
        <v>30</v>
      </c>
      <c r="G584" s="84">
        <f>'прил 4'!G1098</f>
        <v>88000</v>
      </c>
      <c r="H584" s="84"/>
      <c r="I584" s="84"/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18" s="3" customFormat="1" ht="109.9" customHeight="1" x14ac:dyDescent="0.2">
      <c r="A585" s="80" t="s">
        <v>1593</v>
      </c>
      <c r="B585" s="133"/>
      <c r="C585" s="82"/>
      <c r="D585" s="82"/>
      <c r="E585" s="82" t="s">
        <v>1594</v>
      </c>
      <c r="F585" s="82"/>
      <c r="G585" s="84">
        <f>G586</f>
        <v>42000</v>
      </c>
      <c r="H585" s="84"/>
      <c r="I585" s="84"/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18" s="3" customFormat="1" ht="26.45" customHeight="1" x14ac:dyDescent="0.2">
      <c r="A586" s="80" t="s">
        <v>27</v>
      </c>
      <c r="B586" s="133"/>
      <c r="C586" s="82"/>
      <c r="D586" s="82"/>
      <c r="E586" s="82" t="s">
        <v>1594</v>
      </c>
      <c r="F586" s="82" t="s">
        <v>28</v>
      </c>
      <c r="G586" s="84">
        <f>G587</f>
        <v>42000</v>
      </c>
      <c r="H586" s="84"/>
      <c r="I586" s="84"/>
      <c r="J586" s="159"/>
      <c r="K586" s="179"/>
      <c r="L586" s="179"/>
      <c r="M586" s="179"/>
      <c r="N586" s="179"/>
      <c r="O586" s="179"/>
      <c r="P586" s="179"/>
      <c r="Q586" s="179"/>
      <c r="R586" s="179"/>
    </row>
    <row r="587" spans="1:18" s="3" customFormat="1" ht="26.45" customHeight="1" x14ac:dyDescent="0.2">
      <c r="A587" s="80" t="s">
        <v>29</v>
      </c>
      <c r="B587" s="133"/>
      <c r="C587" s="82"/>
      <c r="D587" s="82"/>
      <c r="E587" s="82" t="s">
        <v>1594</v>
      </c>
      <c r="F587" s="82" t="s">
        <v>30</v>
      </c>
      <c r="G587" s="84">
        <f>'прил 4'!G1101</f>
        <v>42000</v>
      </c>
      <c r="H587" s="84"/>
      <c r="I587" s="84"/>
      <c r="J587" s="159"/>
      <c r="K587" s="179"/>
      <c r="L587" s="179"/>
      <c r="M587" s="179"/>
      <c r="N587" s="179"/>
      <c r="O587" s="179"/>
      <c r="P587" s="179"/>
      <c r="Q587" s="179"/>
      <c r="R587" s="179"/>
    </row>
    <row r="588" spans="1:18" s="3" customFormat="1" ht="94.15" customHeight="1" x14ac:dyDescent="0.2">
      <c r="A588" s="80" t="s">
        <v>1597</v>
      </c>
      <c r="B588" s="133"/>
      <c r="C588" s="82"/>
      <c r="D588" s="82"/>
      <c r="E588" s="82" t="s">
        <v>1598</v>
      </c>
      <c r="F588" s="82"/>
      <c r="G588" s="84">
        <f>G589</f>
        <v>55300</v>
      </c>
      <c r="H588" s="84"/>
      <c r="I588" s="84"/>
      <c r="J588" s="159"/>
      <c r="K588" s="179"/>
      <c r="L588" s="179"/>
      <c r="M588" s="179"/>
      <c r="N588" s="179"/>
      <c r="O588" s="179"/>
      <c r="P588" s="179"/>
      <c r="Q588" s="179"/>
      <c r="R588" s="179"/>
    </row>
    <row r="589" spans="1:18" s="3" customFormat="1" ht="26.45" customHeight="1" x14ac:dyDescent="0.2">
      <c r="A589" s="80" t="s">
        <v>27</v>
      </c>
      <c r="B589" s="133"/>
      <c r="C589" s="82"/>
      <c r="D589" s="82"/>
      <c r="E589" s="82" t="s">
        <v>1598</v>
      </c>
      <c r="F589" s="82" t="s">
        <v>28</v>
      </c>
      <c r="G589" s="84">
        <f>G590</f>
        <v>55300</v>
      </c>
      <c r="H589" s="84"/>
      <c r="I589" s="84"/>
      <c r="J589" s="159"/>
      <c r="K589" s="179"/>
      <c r="L589" s="179"/>
      <c r="M589" s="179"/>
      <c r="N589" s="179"/>
      <c r="O589" s="179"/>
      <c r="P589" s="179"/>
      <c r="Q589" s="179"/>
      <c r="R589" s="179"/>
    </row>
    <row r="590" spans="1:18" s="3" customFormat="1" ht="26.45" customHeight="1" x14ac:dyDescent="0.2">
      <c r="A590" s="80" t="s">
        <v>29</v>
      </c>
      <c r="B590" s="133"/>
      <c r="C590" s="82"/>
      <c r="D590" s="82"/>
      <c r="E590" s="82" t="s">
        <v>1598</v>
      </c>
      <c r="F590" s="82" t="s">
        <v>30</v>
      </c>
      <c r="G590" s="84">
        <f>'прил 4'!G1104</f>
        <v>55300</v>
      </c>
      <c r="H590" s="84"/>
      <c r="I590" s="84"/>
      <c r="J590" s="159"/>
      <c r="K590" s="179"/>
      <c r="L590" s="179"/>
      <c r="M590" s="179"/>
      <c r="N590" s="179"/>
      <c r="O590" s="179"/>
      <c r="P590" s="179"/>
      <c r="Q590" s="179"/>
      <c r="R590" s="179"/>
    </row>
    <row r="591" spans="1:18" s="3" customFormat="1" ht="63.75" x14ac:dyDescent="0.2">
      <c r="A591" s="80" t="s">
        <v>1595</v>
      </c>
      <c r="B591" s="133">
        <v>774</v>
      </c>
      <c r="C591" s="82" t="s">
        <v>23</v>
      </c>
      <c r="D591" s="82" t="s">
        <v>25</v>
      </c>
      <c r="E591" s="82" t="s">
        <v>1596</v>
      </c>
      <c r="F591" s="82"/>
      <c r="G591" s="84">
        <f t="shared" si="194"/>
        <v>890000</v>
      </c>
      <c r="H591" s="84">
        <f t="shared" si="194"/>
        <v>0</v>
      </c>
      <c r="I591" s="84">
        <f t="shared" si="194"/>
        <v>0</v>
      </c>
      <c r="J591" s="159"/>
      <c r="K591" s="179"/>
      <c r="L591" s="179"/>
      <c r="M591" s="179"/>
      <c r="N591" s="179"/>
      <c r="O591" s="179"/>
      <c r="P591" s="179"/>
      <c r="Q591" s="179"/>
      <c r="R591" s="179"/>
    </row>
    <row r="592" spans="1:18" s="3" customFormat="1" ht="25.5" x14ac:dyDescent="0.2">
      <c r="A592" s="80" t="s">
        <v>27</v>
      </c>
      <c r="B592" s="133">
        <v>774</v>
      </c>
      <c r="C592" s="82" t="s">
        <v>23</v>
      </c>
      <c r="D592" s="82" t="s">
        <v>25</v>
      </c>
      <c r="E592" s="82" t="s">
        <v>1596</v>
      </c>
      <c r="F592" s="82" t="s">
        <v>28</v>
      </c>
      <c r="G592" s="84">
        <f t="shared" si="194"/>
        <v>890000</v>
      </c>
      <c r="H592" s="84">
        <f t="shared" si="194"/>
        <v>0</v>
      </c>
      <c r="I592" s="84">
        <f t="shared" si="194"/>
        <v>0</v>
      </c>
      <c r="J592" s="159"/>
      <c r="K592" s="179"/>
      <c r="L592" s="179"/>
      <c r="M592" s="179"/>
      <c r="N592" s="179"/>
      <c r="O592" s="179"/>
      <c r="P592" s="179"/>
      <c r="Q592" s="179"/>
      <c r="R592" s="179"/>
    </row>
    <row r="593" spans="1:18" s="3" customFormat="1" ht="15.6" customHeight="1" x14ac:dyDescent="0.2">
      <c r="A593" s="80" t="s">
        <v>29</v>
      </c>
      <c r="B593" s="133">
        <v>774</v>
      </c>
      <c r="C593" s="82" t="s">
        <v>23</v>
      </c>
      <c r="D593" s="82" t="s">
        <v>25</v>
      </c>
      <c r="E593" s="82" t="s">
        <v>1596</v>
      </c>
      <c r="F593" s="82" t="s">
        <v>30</v>
      </c>
      <c r="G593" s="84">
        <f>'прил 4'!G1107</f>
        <v>890000</v>
      </c>
      <c r="H593" s="84">
        <v>0</v>
      </c>
      <c r="I593" s="84">
        <v>0</v>
      </c>
      <c r="J593" s="159"/>
      <c r="K593" s="179"/>
      <c r="L593" s="179"/>
      <c r="M593" s="179"/>
      <c r="N593" s="179"/>
      <c r="O593" s="179"/>
      <c r="P593" s="179"/>
      <c r="Q593" s="179"/>
      <c r="R593" s="179"/>
    </row>
    <row r="594" spans="1:18" s="3" customFormat="1" ht="102" hidden="1" x14ac:dyDescent="0.2">
      <c r="A594" s="80" t="s">
        <v>1112</v>
      </c>
      <c r="B594" s="133">
        <v>774</v>
      </c>
      <c r="C594" s="82" t="s">
        <v>23</v>
      </c>
      <c r="D594" s="82" t="s">
        <v>25</v>
      </c>
      <c r="E594" s="82" t="s">
        <v>1111</v>
      </c>
      <c r="F594" s="82"/>
      <c r="G594" s="84">
        <f t="shared" ref="G594:I595" si="195">G595</f>
        <v>0</v>
      </c>
      <c r="H594" s="84">
        <f t="shared" si="195"/>
        <v>0</v>
      </c>
      <c r="I594" s="84">
        <f t="shared" si="195"/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25.5" hidden="1" x14ac:dyDescent="0.2">
      <c r="A595" s="80" t="s">
        <v>27</v>
      </c>
      <c r="B595" s="133">
        <v>774</v>
      </c>
      <c r="C595" s="82" t="s">
        <v>23</v>
      </c>
      <c r="D595" s="82" t="s">
        <v>25</v>
      </c>
      <c r="E595" s="82" t="s">
        <v>1111</v>
      </c>
      <c r="F595" s="82" t="s">
        <v>28</v>
      </c>
      <c r="G595" s="84">
        <f t="shared" si="195"/>
        <v>0</v>
      </c>
      <c r="H595" s="84">
        <f t="shared" si="195"/>
        <v>0</v>
      </c>
      <c r="I595" s="84">
        <f t="shared" si="195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idden="1" x14ac:dyDescent="0.2">
      <c r="A596" s="80" t="s">
        <v>29</v>
      </c>
      <c r="B596" s="133">
        <v>774</v>
      </c>
      <c r="C596" s="82" t="s">
        <v>23</v>
      </c>
      <c r="D596" s="82" t="s">
        <v>25</v>
      </c>
      <c r="E596" s="82" t="s">
        <v>1111</v>
      </c>
      <c r="F596" s="82" t="s">
        <v>30</v>
      </c>
      <c r="G596" s="84"/>
      <c r="H596" s="84">
        <v>0</v>
      </c>
      <c r="I596" s="84">
        <v>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18" s="3" customFormat="1" ht="89.25" hidden="1" x14ac:dyDescent="0.2">
      <c r="A597" s="80" t="s">
        <v>1114</v>
      </c>
      <c r="B597" s="133">
        <v>774</v>
      </c>
      <c r="C597" s="82" t="s">
        <v>23</v>
      </c>
      <c r="D597" s="82" t="s">
        <v>25</v>
      </c>
      <c r="E597" s="82" t="s">
        <v>1113</v>
      </c>
      <c r="F597" s="82"/>
      <c r="G597" s="84">
        <f t="shared" ref="G597:I598" si="196">G598</f>
        <v>0</v>
      </c>
      <c r="H597" s="84">
        <f t="shared" si="196"/>
        <v>0</v>
      </c>
      <c r="I597" s="84">
        <f t="shared" si="196"/>
        <v>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18" s="3" customFormat="1" ht="25.5" hidden="1" x14ac:dyDescent="0.2">
      <c r="A598" s="80" t="s">
        <v>27</v>
      </c>
      <c r="B598" s="133">
        <v>774</v>
      </c>
      <c r="C598" s="82" t="s">
        <v>23</v>
      </c>
      <c r="D598" s="82" t="s">
        <v>25</v>
      </c>
      <c r="E598" s="82" t="s">
        <v>1113</v>
      </c>
      <c r="F598" s="82" t="s">
        <v>28</v>
      </c>
      <c r="G598" s="84">
        <f t="shared" si="196"/>
        <v>0</v>
      </c>
      <c r="H598" s="84">
        <f t="shared" si="196"/>
        <v>0</v>
      </c>
      <c r="I598" s="84">
        <f t="shared" si="196"/>
        <v>0</v>
      </c>
      <c r="J598" s="159"/>
      <c r="K598" s="179"/>
      <c r="L598" s="179"/>
      <c r="M598" s="179"/>
      <c r="N598" s="179"/>
      <c r="O598" s="179"/>
      <c r="P598" s="179"/>
      <c r="Q598" s="179"/>
      <c r="R598" s="179"/>
    </row>
    <row r="599" spans="1:18" s="3" customFormat="1" hidden="1" x14ac:dyDescent="0.2">
      <c r="A599" s="80" t="s">
        <v>29</v>
      </c>
      <c r="B599" s="133">
        <v>774</v>
      </c>
      <c r="C599" s="82" t="s">
        <v>23</v>
      </c>
      <c r="D599" s="82" t="s">
        <v>25</v>
      </c>
      <c r="E599" s="82" t="s">
        <v>1113</v>
      </c>
      <c r="F599" s="82" t="s">
        <v>30</v>
      </c>
      <c r="G599" s="84"/>
      <c r="H599" s="84">
        <v>0</v>
      </c>
      <c r="I599" s="84">
        <v>0</v>
      </c>
      <c r="J599" s="159"/>
      <c r="K599" s="179"/>
      <c r="L599" s="179"/>
      <c r="M599" s="179"/>
      <c r="N599" s="179"/>
      <c r="O599" s="179"/>
      <c r="P599" s="179"/>
      <c r="Q599" s="179"/>
      <c r="R599" s="179"/>
    </row>
    <row r="600" spans="1:18" s="3" customFormat="1" ht="76.5" hidden="1" x14ac:dyDescent="0.2">
      <c r="A600" s="80" t="s">
        <v>1105</v>
      </c>
      <c r="B600" s="133">
        <v>774</v>
      </c>
      <c r="C600" s="82" t="s">
        <v>23</v>
      </c>
      <c r="D600" s="82" t="s">
        <v>25</v>
      </c>
      <c r="E600" s="82" t="s">
        <v>1115</v>
      </c>
      <c r="F600" s="82"/>
      <c r="G600" s="84">
        <f t="shared" ref="G600:I601" si="197">G601</f>
        <v>0</v>
      </c>
      <c r="H600" s="84">
        <f t="shared" si="197"/>
        <v>0</v>
      </c>
      <c r="I600" s="84">
        <f t="shared" si="197"/>
        <v>0</v>
      </c>
      <c r="J600" s="159"/>
      <c r="K600" s="179"/>
      <c r="L600" s="179"/>
      <c r="M600" s="179"/>
      <c r="N600" s="179"/>
      <c r="O600" s="179"/>
      <c r="P600" s="179"/>
      <c r="Q600" s="179"/>
      <c r="R600" s="179"/>
    </row>
    <row r="601" spans="1:18" s="3" customFormat="1" ht="25.5" hidden="1" x14ac:dyDescent="0.2">
      <c r="A601" s="80" t="s">
        <v>27</v>
      </c>
      <c r="B601" s="133">
        <v>774</v>
      </c>
      <c r="C601" s="82" t="s">
        <v>23</v>
      </c>
      <c r="D601" s="82" t="s">
        <v>25</v>
      </c>
      <c r="E601" s="82" t="s">
        <v>1115</v>
      </c>
      <c r="F601" s="82" t="s">
        <v>28</v>
      </c>
      <c r="G601" s="84">
        <f t="shared" si="197"/>
        <v>0</v>
      </c>
      <c r="H601" s="84">
        <f t="shared" si="197"/>
        <v>0</v>
      </c>
      <c r="I601" s="84">
        <f t="shared" si="197"/>
        <v>0</v>
      </c>
      <c r="J601" s="159"/>
      <c r="K601" s="179"/>
      <c r="L601" s="179"/>
      <c r="M601" s="179"/>
      <c r="N601" s="179"/>
      <c r="O601" s="179"/>
      <c r="P601" s="179"/>
      <c r="Q601" s="179"/>
      <c r="R601" s="179"/>
    </row>
    <row r="602" spans="1:18" s="3" customFormat="1" hidden="1" x14ac:dyDescent="0.2">
      <c r="A602" s="80" t="s">
        <v>29</v>
      </c>
      <c r="B602" s="133">
        <v>774</v>
      </c>
      <c r="C602" s="82" t="s">
        <v>23</v>
      </c>
      <c r="D602" s="82" t="s">
        <v>25</v>
      </c>
      <c r="E602" s="82" t="s">
        <v>1115</v>
      </c>
      <c r="F602" s="82" t="s">
        <v>30</v>
      </c>
      <c r="G602" s="84"/>
      <c r="H602" s="84">
        <v>0</v>
      </c>
      <c r="I602" s="84">
        <v>0</v>
      </c>
      <c r="J602" s="159"/>
      <c r="K602" s="179"/>
      <c r="L602" s="179"/>
      <c r="M602" s="179"/>
      <c r="N602" s="179"/>
      <c r="O602" s="179"/>
      <c r="P602" s="179"/>
      <c r="Q602" s="179"/>
      <c r="R602" s="179"/>
    </row>
    <row r="603" spans="1:18" s="3" customFormat="1" ht="111.75" hidden="1" customHeight="1" x14ac:dyDescent="0.2">
      <c r="A603" s="80" t="s">
        <v>1247</v>
      </c>
      <c r="B603" s="133">
        <v>774</v>
      </c>
      <c r="C603" s="82" t="s">
        <v>23</v>
      </c>
      <c r="D603" s="82" t="s">
        <v>25</v>
      </c>
      <c r="E603" s="82" t="s">
        <v>1116</v>
      </c>
      <c r="F603" s="82"/>
      <c r="G603" s="84">
        <f t="shared" ref="G603:I604" si="198">G604</f>
        <v>0</v>
      </c>
      <c r="H603" s="84">
        <f t="shared" si="198"/>
        <v>0</v>
      </c>
      <c r="I603" s="84">
        <f t="shared" si="198"/>
        <v>0</v>
      </c>
      <c r="J603" s="159"/>
      <c r="K603" s="179"/>
      <c r="L603" s="179"/>
      <c r="M603" s="179"/>
      <c r="N603" s="179"/>
      <c r="O603" s="179"/>
      <c r="P603" s="179"/>
      <c r="Q603" s="179"/>
      <c r="R603" s="179"/>
    </row>
    <row r="604" spans="1:18" s="3" customFormat="1" ht="25.5" hidden="1" x14ac:dyDescent="0.2">
      <c r="A604" s="80" t="s">
        <v>27</v>
      </c>
      <c r="B604" s="133">
        <v>774</v>
      </c>
      <c r="C604" s="82" t="s">
        <v>23</v>
      </c>
      <c r="D604" s="82" t="s">
        <v>25</v>
      </c>
      <c r="E604" s="82" t="s">
        <v>1116</v>
      </c>
      <c r="F604" s="82" t="s">
        <v>28</v>
      </c>
      <c r="G604" s="84">
        <f t="shared" si="198"/>
        <v>0</v>
      </c>
      <c r="H604" s="84">
        <f t="shared" si="198"/>
        <v>0</v>
      </c>
      <c r="I604" s="84">
        <f t="shared" si="198"/>
        <v>0</v>
      </c>
      <c r="J604" s="159"/>
      <c r="K604" s="179"/>
      <c r="L604" s="179"/>
      <c r="M604" s="179"/>
      <c r="N604" s="179"/>
      <c r="O604" s="179"/>
      <c r="P604" s="179"/>
      <c r="Q604" s="179"/>
      <c r="R604" s="179"/>
    </row>
    <row r="605" spans="1:18" s="3" customFormat="1" hidden="1" x14ac:dyDescent="0.2">
      <c r="A605" s="80" t="s">
        <v>29</v>
      </c>
      <c r="B605" s="133">
        <v>774</v>
      </c>
      <c r="C605" s="82" t="s">
        <v>23</v>
      </c>
      <c r="D605" s="82" t="s">
        <v>25</v>
      </c>
      <c r="E605" s="82" t="s">
        <v>1116</v>
      </c>
      <c r="F605" s="82" t="s">
        <v>30</v>
      </c>
      <c r="G605" s="84">
        <f>'прил 4'!G1119</f>
        <v>0</v>
      </c>
      <c r="H605" s="84">
        <v>0</v>
      </c>
      <c r="I605" s="84">
        <v>0</v>
      </c>
      <c r="J605" s="159"/>
      <c r="K605" s="179"/>
      <c r="L605" s="179"/>
      <c r="M605" s="179"/>
      <c r="N605" s="179"/>
      <c r="O605" s="179"/>
      <c r="P605" s="179"/>
      <c r="Q605" s="179"/>
      <c r="R605" s="179"/>
    </row>
    <row r="606" spans="1:18" s="3" customFormat="1" ht="89.25" hidden="1" x14ac:dyDescent="0.2">
      <c r="A606" s="80" t="s">
        <v>1118</v>
      </c>
      <c r="B606" s="133">
        <v>774</v>
      </c>
      <c r="C606" s="82" t="s">
        <v>23</v>
      </c>
      <c r="D606" s="82" t="s">
        <v>25</v>
      </c>
      <c r="E606" s="82" t="s">
        <v>1117</v>
      </c>
      <c r="F606" s="82"/>
      <c r="G606" s="84">
        <f t="shared" ref="G606:I616" si="199">G607</f>
        <v>0</v>
      </c>
      <c r="H606" s="84">
        <f t="shared" si="199"/>
        <v>0</v>
      </c>
      <c r="I606" s="84">
        <f t="shared" si="199"/>
        <v>0</v>
      </c>
      <c r="J606" s="159"/>
      <c r="K606" s="179"/>
      <c r="L606" s="179"/>
      <c r="M606" s="179"/>
      <c r="N606" s="179"/>
      <c r="O606" s="179"/>
      <c r="P606" s="179"/>
      <c r="Q606" s="179"/>
      <c r="R606" s="179"/>
    </row>
    <row r="607" spans="1:18" s="3" customFormat="1" ht="25.5" hidden="1" x14ac:dyDescent="0.2">
      <c r="A607" s="80" t="s">
        <v>27</v>
      </c>
      <c r="B607" s="133">
        <v>774</v>
      </c>
      <c r="C607" s="82" t="s">
        <v>23</v>
      </c>
      <c r="D607" s="82" t="s">
        <v>25</v>
      </c>
      <c r="E607" s="82" t="s">
        <v>1117</v>
      </c>
      <c r="F607" s="82" t="s">
        <v>28</v>
      </c>
      <c r="G607" s="84">
        <f t="shared" si="199"/>
        <v>0</v>
      </c>
      <c r="H607" s="84">
        <f t="shared" si="199"/>
        <v>0</v>
      </c>
      <c r="I607" s="84">
        <f t="shared" si="199"/>
        <v>0</v>
      </c>
      <c r="J607" s="159"/>
      <c r="K607" s="179"/>
      <c r="L607" s="179"/>
      <c r="M607" s="179"/>
      <c r="N607" s="179"/>
      <c r="O607" s="179"/>
      <c r="P607" s="179"/>
      <c r="Q607" s="179"/>
      <c r="R607" s="179"/>
    </row>
    <row r="608" spans="1:18" s="3" customFormat="1" hidden="1" x14ac:dyDescent="0.2">
      <c r="A608" s="80" t="s">
        <v>29</v>
      </c>
      <c r="B608" s="133">
        <v>774</v>
      </c>
      <c r="C608" s="82" t="s">
        <v>23</v>
      </c>
      <c r="D608" s="82" t="s">
        <v>25</v>
      </c>
      <c r="E608" s="82" t="s">
        <v>1117</v>
      </c>
      <c r="F608" s="82" t="s">
        <v>30</v>
      </c>
      <c r="G608" s="84"/>
      <c r="H608" s="84">
        <v>0</v>
      </c>
      <c r="I608" s="84">
        <v>0</v>
      </c>
      <c r="J608" s="159"/>
      <c r="K608" s="179"/>
      <c r="L608" s="179"/>
      <c r="M608" s="179"/>
      <c r="N608" s="179"/>
      <c r="O608" s="179"/>
      <c r="P608" s="179"/>
      <c r="Q608" s="179"/>
      <c r="R608" s="179"/>
    </row>
    <row r="609" spans="1:25" s="3" customFormat="1" ht="76.5" hidden="1" x14ac:dyDescent="0.2">
      <c r="A609" s="80" t="s">
        <v>1302</v>
      </c>
      <c r="B609" s="133">
        <v>774</v>
      </c>
      <c r="C609" s="82" t="s">
        <v>23</v>
      </c>
      <c r="D609" s="82" t="s">
        <v>25</v>
      </c>
      <c r="E609" s="82" t="s">
        <v>1119</v>
      </c>
      <c r="F609" s="82"/>
      <c r="G609" s="84">
        <f t="shared" si="199"/>
        <v>0</v>
      </c>
      <c r="H609" s="84">
        <f t="shared" si="199"/>
        <v>0</v>
      </c>
      <c r="I609" s="84">
        <f t="shared" si="199"/>
        <v>0</v>
      </c>
      <c r="J609" s="159"/>
      <c r="K609" s="179"/>
      <c r="L609" s="179"/>
      <c r="M609" s="179"/>
      <c r="N609" s="179"/>
      <c r="O609" s="179"/>
      <c r="P609" s="179"/>
      <c r="Q609" s="179"/>
      <c r="R609" s="179"/>
    </row>
    <row r="610" spans="1:25" s="3" customFormat="1" ht="25.5" hidden="1" x14ac:dyDescent="0.2">
      <c r="A610" s="80" t="s">
        <v>27</v>
      </c>
      <c r="B610" s="133">
        <v>774</v>
      </c>
      <c r="C610" s="82" t="s">
        <v>23</v>
      </c>
      <c r="D610" s="82" t="s">
        <v>25</v>
      </c>
      <c r="E610" s="82" t="s">
        <v>1119</v>
      </c>
      <c r="F610" s="82" t="s">
        <v>28</v>
      </c>
      <c r="G610" s="84">
        <f t="shared" si="199"/>
        <v>0</v>
      </c>
      <c r="H610" s="84">
        <f t="shared" si="199"/>
        <v>0</v>
      </c>
      <c r="I610" s="84">
        <f t="shared" si="199"/>
        <v>0</v>
      </c>
      <c r="J610" s="159"/>
      <c r="K610" s="179"/>
      <c r="L610" s="179"/>
      <c r="M610" s="179"/>
      <c r="N610" s="179"/>
      <c r="O610" s="179"/>
      <c r="P610" s="179"/>
      <c r="Q610" s="179"/>
      <c r="R610" s="179"/>
    </row>
    <row r="611" spans="1:25" s="3" customFormat="1" hidden="1" x14ac:dyDescent="0.2">
      <c r="A611" s="80" t="s">
        <v>29</v>
      </c>
      <c r="B611" s="133">
        <v>774</v>
      </c>
      <c r="C611" s="82" t="s">
        <v>23</v>
      </c>
      <c r="D611" s="82" t="s">
        <v>25</v>
      </c>
      <c r="E611" s="82" t="s">
        <v>1119</v>
      </c>
      <c r="F611" s="82" t="s">
        <v>30</v>
      </c>
      <c r="G611" s="84"/>
      <c r="H611" s="84">
        <v>0</v>
      </c>
      <c r="I611" s="84">
        <v>0</v>
      </c>
      <c r="J611" s="159"/>
      <c r="K611" s="179"/>
      <c r="L611" s="179"/>
      <c r="M611" s="179"/>
      <c r="N611" s="179"/>
      <c r="O611" s="179"/>
      <c r="P611" s="179"/>
      <c r="Q611" s="179"/>
      <c r="R611" s="179"/>
    </row>
    <row r="612" spans="1:25" s="3" customFormat="1" ht="93.75" hidden="1" customHeight="1" x14ac:dyDescent="0.2">
      <c r="A612" s="80" t="s">
        <v>1253</v>
      </c>
      <c r="B612" s="133">
        <v>774</v>
      </c>
      <c r="C612" s="82" t="s">
        <v>23</v>
      </c>
      <c r="D612" s="82" t="s">
        <v>25</v>
      </c>
      <c r="E612" s="82" t="s">
        <v>1252</v>
      </c>
      <c r="F612" s="82"/>
      <c r="G612" s="84">
        <f t="shared" si="199"/>
        <v>0</v>
      </c>
      <c r="H612" s="84">
        <f t="shared" si="199"/>
        <v>0</v>
      </c>
      <c r="I612" s="84">
        <f t="shared" si="199"/>
        <v>0</v>
      </c>
      <c r="J612" s="159"/>
      <c r="K612" s="179"/>
      <c r="L612" s="179"/>
      <c r="M612" s="179"/>
      <c r="N612" s="179"/>
      <c r="O612" s="179"/>
      <c r="P612" s="179"/>
      <c r="Q612" s="179"/>
      <c r="R612" s="179"/>
    </row>
    <row r="613" spans="1:25" s="3" customFormat="1" ht="25.5" hidden="1" x14ac:dyDescent="0.2">
      <c r="A613" s="80" t="s">
        <v>27</v>
      </c>
      <c r="B613" s="133">
        <v>774</v>
      </c>
      <c r="C613" s="82" t="s">
        <v>23</v>
      </c>
      <c r="D613" s="82" t="s">
        <v>25</v>
      </c>
      <c r="E613" s="82" t="s">
        <v>1252</v>
      </c>
      <c r="F613" s="82" t="s">
        <v>28</v>
      </c>
      <c r="G613" s="84">
        <f t="shared" si="199"/>
        <v>0</v>
      </c>
      <c r="H613" s="84">
        <f t="shared" si="199"/>
        <v>0</v>
      </c>
      <c r="I613" s="84">
        <f t="shared" si="199"/>
        <v>0</v>
      </c>
      <c r="J613" s="159"/>
      <c r="K613" s="179"/>
      <c r="L613" s="179"/>
      <c r="M613" s="179"/>
      <c r="N613" s="179"/>
      <c r="O613" s="179"/>
      <c r="P613" s="179"/>
      <c r="Q613" s="179"/>
      <c r="R613" s="179"/>
    </row>
    <row r="614" spans="1:25" s="3" customFormat="1" hidden="1" x14ac:dyDescent="0.2">
      <c r="A614" s="80" t="s">
        <v>29</v>
      </c>
      <c r="B614" s="133">
        <v>774</v>
      </c>
      <c r="C614" s="82" t="s">
        <v>23</v>
      </c>
      <c r="D614" s="82" t="s">
        <v>25</v>
      </c>
      <c r="E614" s="82" t="s">
        <v>1252</v>
      </c>
      <c r="F614" s="82" t="s">
        <v>30</v>
      </c>
      <c r="G614" s="84">
        <f>'прил 4'!G1128</f>
        <v>0</v>
      </c>
      <c r="H614" s="84">
        <f>'прил 4'!H1128</f>
        <v>0</v>
      </c>
      <c r="I614" s="84">
        <f>'прил 4'!I1128</f>
        <v>0</v>
      </c>
      <c r="J614" s="159"/>
      <c r="K614" s="179"/>
      <c r="L614" s="179"/>
      <c r="M614" s="179"/>
      <c r="N614" s="179"/>
      <c r="O614" s="179"/>
      <c r="P614" s="179"/>
      <c r="Q614" s="179"/>
      <c r="R614" s="179"/>
    </row>
    <row r="615" spans="1:25" s="3" customFormat="1" ht="93.75" hidden="1" customHeight="1" x14ac:dyDescent="0.2">
      <c r="A615" s="80" t="s">
        <v>1303</v>
      </c>
      <c r="B615" s="133">
        <v>774</v>
      </c>
      <c r="C615" s="82" t="s">
        <v>23</v>
      </c>
      <c r="D615" s="82" t="s">
        <v>25</v>
      </c>
      <c r="E615" s="82" t="s">
        <v>1254</v>
      </c>
      <c r="F615" s="82"/>
      <c r="G615" s="84">
        <f t="shared" si="199"/>
        <v>0</v>
      </c>
      <c r="H615" s="84">
        <f t="shared" si="199"/>
        <v>0</v>
      </c>
      <c r="I615" s="84">
        <f t="shared" si="199"/>
        <v>0</v>
      </c>
      <c r="J615" s="159"/>
      <c r="K615" s="179"/>
      <c r="L615" s="179"/>
      <c r="M615" s="179"/>
      <c r="N615" s="179"/>
      <c r="O615" s="179"/>
      <c r="P615" s="179"/>
      <c r="Q615" s="179"/>
      <c r="R615" s="179"/>
    </row>
    <row r="616" spans="1:25" s="3" customFormat="1" ht="25.5" hidden="1" x14ac:dyDescent="0.2">
      <c r="A616" s="80" t="s">
        <v>27</v>
      </c>
      <c r="B616" s="133">
        <v>774</v>
      </c>
      <c r="C616" s="82" t="s">
        <v>23</v>
      </c>
      <c r="D616" s="82" t="s">
        <v>25</v>
      </c>
      <c r="E616" s="82" t="s">
        <v>1254</v>
      </c>
      <c r="F616" s="82" t="s">
        <v>28</v>
      </c>
      <c r="G616" s="84">
        <f t="shared" si="199"/>
        <v>0</v>
      </c>
      <c r="H616" s="84">
        <f t="shared" si="199"/>
        <v>0</v>
      </c>
      <c r="I616" s="84">
        <f t="shared" si="199"/>
        <v>0</v>
      </c>
      <c r="J616" s="159"/>
      <c r="K616" s="179"/>
      <c r="L616" s="179"/>
      <c r="M616" s="179"/>
      <c r="N616" s="179"/>
      <c r="O616" s="179"/>
      <c r="P616" s="179"/>
      <c r="Q616" s="179"/>
      <c r="R616" s="179"/>
    </row>
    <row r="617" spans="1:25" s="3" customFormat="1" hidden="1" x14ac:dyDescent="0.2">
      <c r="A617" s="80" t="s">
        <v>29</v>
      </c>
      <c r="B617" s="133">
        <v>774</v>
      </c>
      <c r="C617" s="82" t="s">
        <v>23</v>
      </c>
      <c r="D617" s="82" t="s">
        <v>25</v>
      </c>
      <c r="E617" s="82" t="s">
        <v>1254</v>
      </c>
      <c r="F617" s="82" t="s">
        <v>30</v>
      </c>
      <c r="G617" s="84">
        <f>'прил 4'!G1131</f>
        <v>0</v>
      </c>
      <c r="H617" s="84">
        <f>'прил 4'!H1131</f>
        <v>0</v>
      </c>
      <c r="I617" s="84">
        <f>'прил 4'!I1131</f>
        <v>0</v>
      </c>
      <c r="J617" s="159"/>
      <c r="K617" s="179"/>
      <c r="L617" s="179"/>
      <c r="M617" s="179"/>
      <c r="N617" s="179"/>
      <c r="O617" s="179"/>
      <c r="P617" s="179"/>
      <c r="Q617" s="179"/>
      <c r="R617" s="179"/>
    </row>
    <row r="618" spans="1:25" s="3" customFormat="1" ht="61.5" hidden="1" customHeight="1" x14ac:dyDescent="0.2">
      <c r="A618" s="80" t="s">
        <v>1186</v>
      </c>
      <c r="B618" s="133">
        <v>774</v>
      </c>
      <c r="C618" s="82" t="s">
        <v>23</v>
      </c>
      <c r="D618" s="82" t="s">
        <v>25</v>
      </c>
      <c r="E618" s="82" t="s">
        <v>1187</v>
      </c>
      <c r="F618" s="82"/>
      <c r="G618" s="84">
        <f t="shared" ref="G618:I619" si="200">G619</f>
        <v>0</v>
      </c>
      <c r="H618" s="84">
        <f t="shared" si="200"/>
        <v>0</v>
      </c>
      <c r="I618" s="84">
        <f t="shared" si="200"/>
        <v>0</v>
      </c>
      <c r="J618" s="159"/>
      <c r="K618" s="179"/>
      <c r="L618" s="179"/>
      <c r="M618" s="179"/>
      <c r="N618" s="179"/>
      <c r="O618" s="179"/>
      <c r="P618" s="179"/>
      <c r="Q618" s="179"/>
      <c r="R618" s="179"/>
    </row>
    <row r="619" spans="1:25" s="3" customFormat="1" ht="25.5" hidden="1" x14ac:dyDescent="0.2">
      <c r="A619" s="80" t="s">
        <v>27</v>
      </c>
      <c r="B619" s="133">
        <v>774</v>
      </c>
      <c r="C619" s="82" t="s">
        <v>23</v>
      </c>
      <c r="D619" s="82" t="s">
        <v>25</v>
      </c>
      <c r="E619" s="82" t="s">
        <v>1187</v>
      </c>
      <c r="F619" s="82" t="s">
        <v>28</v>
      </c>
      <c r="G619" s="84">
        <f t="shared" si="200"/>
        <v>0</v>
      </c>
      <c r="H619" s="84">
        <f t="shared" si="200"/>
        <v>0</v>
      </c>
      <c r="I619" s="84">
        <f t="shared" si="200"/>
        <v>0</v>
      </c>
      <c r="J619" s="159"/>
      <c r="K619" s="179"/>
      <c r="L619" s="179"/>
      <c r="M619" s="179"/>
      <c r="N619" s="179"/>
      <c r="O619" s="179"/>
      <c r="P619" s="179"/>
      <c r="Q619" s="179"/>
      <c r="R619" s="179"/>
    </row>
    <row r="620" spans="1:25" s="3" customFormat="1" hidden="1" x14ac:dyDescent="0.2">
      <c r="A620" s="80" t="s">
        <v>29</v>
      </c>
      <c r="B620" s="133">
        <v>774</v>
      </c>
      <c r="C620" s="82" t="s">
        <v>23</v>
      </c>
      <c r="D620" s="82" t="s">
        <v>25</v>
      </c>
      <c r="E620" s="82" t="s">
        <v>1187</v>
      </c>
      <c r="F620" s="82" t="s">
        <v>30</v>
      </c>
      <c r="G620" s="84">
        <f>'прил 4'!G1134</f>
        <v>0</v>
      </c>
      <c r="H620" s="84">
        <v>0</v>
      </c>
      <c r="I620" s="84">
        <v>0</v>
      </c>
      <c r="J620" s="159"/>
      <c r="K620" s="179"/>
      <c r="L620" s="179"/>
      <c r="M620" s="179"/>
      <c r="N620" s="179"/>
      <c r="O620" s="179"/>
      <c r="P620" s="179"/>
      <c r="Q620" s="179"/>
      <c r="R620" s="179"/>
    </row>
    <row r="621" spans="1:25" s="18" customFormat="1" ht="21.75" customHeight="1" x14ac:dyDescent="0.2">
      <c r="A621" s="13" t="s">
        <v>105</v>
      </c>
      <c r="B621" s="15" t="s">
        <v>48</v>
      </c>
      <c r="C621" s="15" t="s">
        <v>23</v>
      </c>
      <c r="D621" s="15" t="s">
        <v>23</v>
      </c>
      <c r="E621" s="15" t="s">
        <v>172</v>
      </c>
      <c r="F621" s="15"/>
      <c r="G621" s="70">
        <f>G625+G628+G622</f>
        <v>5554848.4199999999</v>
      </c>
      <c r="H621" s="70">
        <f>H625+H628</f>
        <v>5349832.93</v>
      </c>
      <c r="I621" s="70">
        <f t="shared" ref="I621" si="201">I625+I628</f>
        <v>5543758.0999999996</v>
      </c>
      <c r="J621" s="17"/>
      <c r="P621" s="17"/>
      <c r="Q621" s="17"/>
      <c r="R621" s="17"/>
      <c r="S621" s="17"/>
      <c r="T621" s="17"/>
      <c r="V621" s="367"/>
      <c r="W621" s="367"/>
      <c r="X621" s="272"/>
      <c r="Y621" s="272"/>
    </row>
    <row r="622" spans="1:25" s="18" customFormat="1" ht="91.5" customHeight="1" x14ac:dyDescent="0.2">
      <c r="A622" s="121" t="s">
        <v>1562</v>
      </c>
      <c r="B622" s="82" t="s">
        <v>89</v>
      </c>
      <c r="C622" s="82" t="s">
        <v>23</v>
      </c>
      <c r="D622" s="82" t="s">
        <v>23</v>
      </c>
      <c r="E622" s="82" t="s">
        <v>1560</v>
      </c>
      <c r="F622" s="82"/>
      <c r="G622" s="84">
        <f>G623</f>
        <v>385561.17</v>
      </c>
      <c r="H622" s="84">
        <f t="shared" ref="H622:I622" si="202">H623</f>
        <v>0</v>
      </c>
      <c r="I622" s="84">
        <f t="shared" si="202"/>
        <v>0</v>
      </c>
      <c r="J622" s="159"/>
      <c r="K622" s="180"/>
      <c r="L622" s="180"/>
      <c r="M622" s="180"/>
      <c r="N622" s="180"/>
      <c r="O622" s="180"/>
      <c r="P622" s="180"/>
      <c r="Q622" s="180"/>
      <c r="R622" s="180"/>
    </row>
    <row r="623" spans="1:25" s="18" customFormat="1" ht="25.5" x14ac:dyDescent="0.2">
      <c r="A623" s="80" t="s">
        <v>27</v>
      </c>
      <c r="B623" s="82" t="s">
        <v>89</v>
      </c>
      <c r="C623" s="82" t="s">
        <v>23</v>
      </c>
      <c r="D623" s="82" t="s">
        <v>23</v>
      </c>
      <c r="E623" s="82" t="s">
        <v>1560</v>
      </c>
      <c r="F623" s="82" t="s">
        <v>28</v>
      </c>
      <c r="G623" s="84">
        <f>G624</f>
        <v>385561.17</v>
      </c>
      <c r="H623" s="84">
        <f>H624</f>
        <v>0</v>
      </c>
      <c r="I623" s="84">
        <f>I624</f>
        <v>0</v>
      </c>
      <c r="J623" s="159"/>
      <c r="K623" s="180"/>
      <c r="L623" s="180"/>
      <c r="M623" s="180"/>
      <c r="N623" s="180"/>
      <c r="O623" s="180"/>
      <c r="P623" s="180"/>
      <c r="Q623" s="180"/>
      <c r="R623" s="180"/>
    </row>
    <row r="624" spans="1:25" s="18" customFormat="1" x14ac:dyDescent="0.2">
      <c r="A624" s="80" t="s">
        <v>29</v>
      </c>
      <c r="B624" s="82" t="s">
        <v>89</v>
      </c>
      <c r="C624" s="82" t="s">
        <v>23</v>
      </c>
      <c r="D624" s="82" t="s">
        <v>23</v>
      </c>
      <c r="E624" s="82" t="s">
        <v>1560</v>
      </c>
      <c r="F624" s="82" t="s">
        <v>30</v>
      </c>
      <c r="G624" s="70">
        <f>'прил 4'!G1424</f>
        <v>385561.17</v>
      </c>
      <c r="H624" s="70">
        <f>'прил 4'!H1424</f>
        <v>0</v>
      </c>
      <c r="I624" s="70">
        <f>'прил 4'!I1424</f>
        <v>0</v>
      </c>
      <c r="J624" s="159"/>
      <c r="K624" s="180"/>
      <c r="L624" s="180"/>
      <c r="M624" s="180"/>
      <c r="N624" s="180"/>
      <c r="O624" s="180"/>
      <c r="P624" s="180"/>
      <c r="Q624" s="180"/>
      <c r="R624" s="180"/>
    </row>
    <row r="625" spans="1:25" s="18" customFormat="1" ht="60" customHeight="1" x14ac:dyDescent="0.2">
      <c r="A625" s="101" t="s">
        <v>1339</v>
      </c>
      <c r="B625" s="15" t="s">
        <v>89</v>
      </c>
      <c r="C625" s="15" t="s">
        <v>23</v>
      </c>
      <c r="D625" s="15" t="s">
        <v>23</v>
      </c>
      <c r="E625" s="82" t="s">
        <v>1313</v>
      </c>
      <c r="F625" s="15"/>
      <c r="G625" s="70">
        <f t="shared" ref="G625:I626" si="203">G626</f>
        <v>4860848.42</v>
      </c>
      <c r="H625" s="70">
        <f t="shared" si="203"/>
        <v>4849832.93</v>
      </c>
      <c r="I625" s="70">
        <f t="shared" si="203"/>
        <v>5043758.0999999996</v>
      </c>
      <c r="J625" s="17"/>
      <c r="P625" s="17"/>
      <c r="Q625" s="17"/>
      <c r="R625" s="17"/>
      <c r="S625" s="17"/>
      <c r="T625" s="17"/>
      <c r="V625" s="367"/>
      <c r="W625" s="367"/>
      <c r="X625" s="272"/>
      <c r="Y625" s="272"/>
    </row>
    <row r="626" spans="1:25" s="18" customFormat="1" ht="74.25" customHeight="1" x14ac:dyDescent="0.2">
      <c r="A626" s="16" t="s">
        <v>27</v>
      </c>
      <c r="B626" s="15" t="s">
        <v>89</v>
      </c>
      <c r="C626" s="15" t="s">
        <v>23</v>
      </c>
      <c r="D626" s="15" t="s">
        <v>23</v>
      </c>
      <c r="E626" s="82" t="s">
        <v>1313</v>
      </c>
      <c r="F626" s="15" t="s">
        <v>28</v>
      </c>
      <c r="G626" s="70">
        <f t="shared" si="203"/>
        <v>4860848.42</v>
      </c>
      <c r="H626" s="70">
        <f t="shared" si="203"/>
        <v>4849832.93</v>
      </c>
      <c r="I626" s="70">
        <f t="shared" si="203"/>
        <v>5043758.0999999996</v>
      </c>
      <c r="J626" s="17"/>
      <c r="P626" s="17"/>
      <c r="Q626" s="17"/>
      <c r="R626" s="17"/>
      <c r="S626" s="17"/>
      <c r="T626" s="17"/>
    </row>
    <row r="627" spans="1:25" s="18" customFormat="1" x14ac:dyDescent="0.2">
      <c r="A627" s="16" t="s">
        <v>29</v>
      </c>
      <c r="B627" s="15" t="s">
        <v>89</v>
      </c>
      <c r="C627" s="15" t="s">
        <v>23</v>
      </c>
      <c r="D627" s="15" t="s">
        <v>23</v>
      </c>
      <c r="E627" s="82" t="s">
        <v>1313</v>
      </c>
      <c r="F627" s="15" t="s">
        <v>30</v>
      </c>
      <c r="G627" s="70">
        <f>'прил 4'!G1371+'прил 4'!G161</f>
        <v>4860848.42</v>
      </c>
      <c r="H627" s="70">
        <f>'прил 4'!H1371+'прил 4'!H161</f>
        <v>4849832.93</v>
      </c>
      <c r="I627" s="70">
        <f>'прил 4'!I1371+'прил 4'!I161</f>
        <v>5043758.0999999996</v>
      </c>
      <c r="J627" s="17"/>
      <c r="P627" s="17"/>
      <c r="Q627" s="17"/>
      <c r="R627" s="17"/>
      <c r="S627" s="17"/>
      <c r="T627" s="17"/>
    </row>
    <row r="628" spans="1:25" s="18" customFormat="1" ht="75" customHeight="1" x14ac:dyDescent="0.2">
      <c r="A628" s="13" t="s">
        <v>115</v>
      </c>
      <c r="B628" s="15" t="s">
        <v>89</v>
      </c>
      <c r="C628" s="15" t="s">
        <v>23</v>
      </c>
      <c r="D628" s="15" t="s">
        <v>23</v>
      </c>
      <c r="E628" s="15" t="s">
        <v>174</v>
      </c>
      <c r="F628" s="15"/>
      <c r="G628" s="70">
        <f>G629</f>
        <v>308438.83</v>
      </c>
      <c r="H628" s="70">
        <f t="shared" ref="H628:I628" si="204">H629</f>
        <v>500000</v>
      </c>
      <c r="I628" s="70">
        <f t="shared" si="204"/>
        <v>500000</v>
      </c>
      <c r="J628" s="17"/>
      <c r="P628" s="17"/>
      <c r="Q628" s="17"/>
      <c r="R628" s="17"/>
      <c r="S628" s="17"/>
      <c r="T628" s="17"/>
    </row>
    <row r="629" spans="1:25" s="18" customFormat="1" ht="25.5" x14ac:dyDescent="0.2">
      <c r="A629" s="16" t="s">
        <v>27</v>
      </c>
      <c r="B629" s="15" t="s">
        <v>89</v>
      </c>
      <c r="C629" s="15" t="s">
        <v>23</v>
      </c>
      <c r="D629" s="15" t="s">
        <v>23</v>
      </c>
      <c r="E629" s="15" t="s">
        <v>174</v>
      </c>
      <c r="F629" s="15" t="s">
        <v>28</v>
      </c>
      <c r="G629" s="70">
        <f>G630</f>
        <v>308438.83</v>
      </c>
      <c r="H629" s="70">
        <f t="shared" ref="H629:I629" si="205">H630</f>
        <v>500000</v>
      </c>
      <c r="I629" s="70">
        <f t="shared" si="205"/>
        <v>500000</v>
      </c>
      <c r="J629" s="17"/>
      <c r="P629" s="17"/>
      <c r="Q629" s="17"/>
      <c r="R629" s="17"/>
      <c r="S629" s="17"/>
      <c r="T629" s="17"/>
    </row>
    <row r="630" spans="1:25" s="18" customFormat="1" x14ac:dyDescent="0.2">
      <c r="A630" s="16" t="s">
        <v>29</v>
      </c>
      <c r="B630" s="15" t="s">
        <v>89</v>
      </c>
      <c r="C630" s="15" t="s">
        <v>23</v>
      </c>
      <c r="D630" s="15" t="s">
        <v>23</v>
      </c>
      <c r="E630" s="15" t="s">
        <v>174</v>
      </c>
      <c r="F630" s="15" t="s">
        <v>30</v>
      </c>
      <c r="G630" s="70">
        <f>'прил 4'!G1377+'прил 4'!G164</f>
        <v>308438.83</v>
      </c>
      <c r="H630" s="70">
        <f>'прил 4'!H1377+'прил 4'!H164</f>
        <v>500000</v>
      </c>
      <c r="I630" s="70">
        <f>'прил 4'!I1377+'прил 4'!I164</f>
        <v>500000</v>
      </c>
      <c r="J630" s="17"/>
      <c r="P630" s="17"/>
      <c r="Q630" s="17"/>
      <c r="R630" s="17"/>
      <c r="S630" s="17"/>
      <c r="T630" s="17"/>
    </row>
    <row r="631" spans="1:25" s="3" customFormat="1" ht="29.25" customHeight="1" x14ac:dyDescent="0.2">
      <c r="A631" s="16" t="s">
        <v>126</v>
      </c>
      <c r="B631" s="14">
        <v>774</v>
      </c>
      <c r="C631" s="15" t="s">
        <v>23</v>
      </c>
      <c r="D631" s="15" t="s">
        <v>25</v>
      </c>
      <c r="E631" s="15" t="s">
        <v>206</v>
      </c>
      <c r="F631" s="15"/>
      <c r="G631" s="70">
        <f>G632+G635</f>
        <v>1799930.35</v>
      </c>
      <c r="H631" s="70">
        <f t="shared" ref="H631:I631" si="206">H632</f>
        <v>1541034</v>
      </c>
      <c r="I631" s="70">
        <f t="shared" si="206"/>
        <v>1541034</v>
      </c>
      <c r="J631" s="105"/>
      <c r="P631" s="105"/>
      <c r="Q631" s="105"/>
      <c r="R631" s="105"/>
      <c r="S631" s="105"/>
      <c r="T631" s="105"/>
      <c r="V631" s="105"/>
      <c r="W631" s="105"/>
    </row>
    <row r="632" spans="1:25" s="3" customFormat="1" ht="32.25" customHeight="1" x14ac:dyDescent="0.2">
      <c r="A632" s="16" t="s">
        <v>127</v>
      </c>
      <c r="B632" s="14">
        <v>774</v>
      </c>
      <c r="C632" s="15" t="s">
        <v>23</v>
      </c>
      <c r="D632" s="15" t="s">
        <v>25</v>
      </c>
      <c r="E632" s="15" t="s">
        <v>207</v>
      </c>
      <c r="F632" s="15"/>
      <c r="G632" s="84">
        <f>G633</f>
        <v>1799930.35</v>
      </c>
      <c r="H632" s="84">
        <f t="shared" ref="H632:I632" si="207">H633</f>
        <v>1541034</v>
      </c>
      <c r="I632" s="84">
        <f t="shared" si="207"/>
        <v>1541034</v>
      </c>
      <c r="J632" s="105"/>
      <c r="P632" s="105"/>
      <c r="Q632" s="105"/>
      <c r="R632" s="105"/>
      <c r="S632" s="105"/>
      <c r="T632" s="105"/>
      <c r="V632" s="105"/>
      <c r="W632" s="105"/>
    </row>
    <row r="633" spans="1:25" s="18" customFormat="1" ht="25.5" x14ac:dyDescent="0.2">
      <c r="A633" s="16" t="s">
        <v>27</v>
      </c>
      <c r="B633" s="15" t="s">
        <v>89</v>
      </c>
      <c r="C633" s="15" t="s">
        <v>23</v>
      </c>
      <c r="D633" s="15" t="s">
        <v>25</v>
      </c>
      <c r="E633" s="15" t="s">
        <v>207</v>
      </c>
      <c r="F633" s="15" t="s">
        <v>28</v>
      </c>
      <c r="G633" s="84">
        <f>G634</f>
        <v>1799930.35</v>
      </c>
      <c r="H633" s="84">
        <f t="shared" ref="H633:O633" si="208">H634</f>
        <v>1541034</v>
      </c>
      <c r="I633" s="84">
        <f t="shared" si="208"/>
        <v>1541034</v>
      </c>
      <c r="J633" s="84">
        <f t="shared" si="208"/>
        <v>0</v>
      </c>
      <c r="K633" s="84">
        <f t="shared" si="208"/>
        <v>0</v>
      </c>
      <c r="L633" s="84">
        <f t="shared" si="208"/>
        <v>0</v>
      </c>
      <c r="M633" s="84">
        <f t="shared" si="208"/>
        <v>0</v>
      </c>
      <c r="N633" s="84">
        <f t="shared" si="208"/>
        <v>0</v>
      </c>
      <c r="O633" s="84">
        <f t="shared" si="208"/>
        <v>0</v>
      </c>
      <c r="P633" s="17"/>
      <c r="Q633" s="17"/>
      <c r="R633" s="17"/>
      <c r="S633" s="17"/>
      <c r="T633" s="17"/>
    </row>
    <row r="634" spans="1:25" s="18" customFormat="1" x14ac:dyDescent="0.2">
      <c r="A634" s="16" t="s">
        <v>29</v>
      </c>
      <c r="B634" s="15" t="s">
        <v>89</v>
      </c>
      <c r="C634" s="15" t="s">
        <v>23</v>
      </c>
      <c r="D634" s="15" t="s">
        <v>25</v>
      </c>
      <c r="E634" s="15" t="s">
        <v>207</v>
      </c>
      <c r="F634" s="15" t="s">
        <v>30</v>
      </c>
      <c r="G634" s="84">
        <f>'прил 4'!G1142+'прил 4'!G1303</f>
        <v>1799930.35</v>
      </c>
      <c r="H634" s="84">
        <f>'прил 4'!H1142+'прил 4'!H1303</f>
        <v>1541034</v>
      </c>
      <c r="I634" s="84">
        <f>'прил 4'!I1142+'прил 4'!I1303</f>
        <v>1541034</v>
      </c>
      <c r="J634" s="17"/>
      <c r="P634" s="17"/>
      <c r="Q634" s="17"/>
      <c r="R634" s="17"/>
      <c r="S634" s="17"/>
      <c r="T634" s="17"/>
    </row>
    <row r="635" spans="1:25" s="18" customFormat="1" x14ac:dyDescent="0.2">
      <c r="A635" s="80" t="s">
        <v>1461</v>
      </c>
      <c r="B635" s="82" t="s">
        <v>89</v>
      </c>
      <c r="C635" s="82" t="s">
        <v>23</v>
      </c>
      <c r="D635" s="82" t="s">
        <v>66</v>
      </c>
      <c r="E635" s="82" t="s">
        <v>1475</v>
      </c>
      <c r="F635" s="82"/>
      <c r="G635" s="84">
        <f>G636</f>
        <v>0</v>
      </c>
      <c r="H635" s="84"/>
      <c r="I635" s="84"/>
      <c r="J635" s="159"/>
      <c r="K635" s="180"/>
      <c r="L635" s="180"/>
      <c r="M635" s="180"/>
      <c r="N635" s="180"/>
      <c r="O635" s="180"/>
      <c r="P635" s="180"/>
      <c r="Q635" s="180"/>
      <c r="R635" s="180"/>
    </row>
    <row r="636" spans="1:25" ht="27" hidden="1" customHeight="1" x14ac:dyDescent="0.2">
      <c r="A636" s="80" t="s">
        <v>127</v>
      </c>
      <c r="B636" s="82" t="s">
        <v>89</v>
      </c>
      <c r="C636" s="82" t="s">
        <v>23</v>
      </c>
      <c r="D636" s="82" t="s">
        <v>66</v>
      </c>
      <c r="E636" s="82" t="s">
        <v>1476</v>
      </c>
      <c r="F636" s="82"/>
      <c r="G636" s="70">
        <f t="shared" ref="G636:I637" si="209">G637</f>
        <v>0</v>
      </c>
      <c r="H636" s="84">
        <f t="shared" si="209"/>
        <v>0</v>
      </c>
      <c r="I636" s="84">
        <f t="shared" si="209"/>
        <v>0</v>
      </c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5" ht="25.5" hidden="1" x14ac:dyDescent="0.2">
      <c r="A637" s="80" t="s">
        <v>27</v>
      </c>
      <c r="B637" s="82" t="s">
        <v>89</v>
      </c>
      <c r="C637" s="82" t="s">
        <v>23</v>
      </c>
      <c r="D637" s="82" t="s">
        <v>66</v>
      </c>
      <c r="E637" s="82" t="s">
        <v>1476</v>
      </c>
      <c r="F637" s="82" t="s">
        <v>28</v>
      </c>
      <c r="G637" s="70">
        <f t="shared" si="209"/>
        <v>0</v>
      </c>
      <c r="H637" s="84">
        <f t="shared" si="209"/>
        <v>0</v>
      </c>
      <c r="I637" s="84">
        <f t="shared" si="209"/>
        <v>0</v>
      </c>
      <c r="J637" s="159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5" hidden="1" x14ac:dyDescent="0.2">
      <c r="A638" s="80" t="s">
        <v>29</v>
      </c>
      <c r="B638" s="82" t="s">
        <v>89</v>
      </c>
      <c r="C638" s="82" t="s">
        <v>23</v>
      </c>
      <c r="D638" s="82" t="s">
        <v>66</v>
      </c>
      <c r="E638" s="82" t="s">
        <v>1476</v>
      </c>
      <c r="F638" s="82" t="s">
        <v>30</v>
      </c>
      <c r="G638" s="70">
        <f>'прил 4'!G1363</f>
        <v>0</v>
      </c>
      <c r="H638" s="84"/>
      <c r="I638" s="84"/>
      <c r="J638" s="159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5" s="18" customFormat="1" ht="32.25" customHeight="1" x14ac:dyDescent="0.2">
      <c r="A639" s="16" t="s">
        <v>128</v>
      </c>
      <c r="B639" s="15" t="s">
        <v>89</v>
      </c>
      <c r="C639" s="15" t="s">
        <v>23</v>
      </c>
      <c r="D639" s="15" t="s">
        <v>109</v>
      </c>
      <c r="E639" s="15" t="s">
        <v>209</v>
      </c>
      <c r="F639" s="15"/>
      <c r="G639" s="70">
        <f>G640</f>
        <v>20398283.039999999</v>
      </c>
      <c r="H639" s="70">
        <f t="shared" ref="H639:I639" si="210">H640</f>
        <v>20574283.039999999</v>
      </c>
      <c r="I639" s="70">
        <f t="shared" si="210"/>
        <v>20574283.039999999</v>
      </c>
      <c r="J639" s="17"/>
      <c r="P639" s="17"/>
      <c r="Q639" s="17"/>
      <c r="R639" s="17"/>
      <c r="S639" s="17"/>
      <c r="T639" s="17"/>
      <c r="V639" s="345"/>
      <c r="W639" s="345"/>
    </row>
    <row r="640" spans="1:25" s="18" customFormat="1" ht="25.5" x14ac:dyDescent="0.2">
      <c r="A640" s="13" t="s">
        <v>1412</v>
      </c>
      <c r="B640" s="15" t="s">
        <v>89</v>
      </c>
      <c r="C640" s="15" t="s">
        <v>23</v>
      </c>
      <c r="D640" s="15" t="s">
        <v>109</v>
      </c>
      <c r="E640" s="15" t="s">
        <v>210</v>
      </c>
      <c r="F640" s="15"/>
      <c r="G640" s="84">
        <f>G641+G643</f>
        <v>20398283.039999999</v>
      </c>
      <c r="H640" s="84">
        <f t="shared" ref="H640:I640" si="211">H641+H643</f>
        <v>20574283.039999999</v>
      </c>
      <c r="I640" s="84">
        <f t="shared" si="211"/>
        <v>20574283.039999999</v>
      </c>
      <c r="J640" s="17"/>
      <c r="P640" s="17"/>
      <c r="Q640" s="17"/>
      <c r="R640" s="17"/>
      <c r="S640" s="17"/>
      <c r="T640" s="17"/>
      <c r="V640" s="17"/>
      <c r="W640" s="17"/>
    </row>
    <row r="641" spans="1:22" ht="51" x14ac:dyDescent="0.2">
      <c r="A641" s="16" t="s">
        <v>52</v>
      </c>
      <c r="B641" s="15" t="s">
        <v>89</v>
      </c>
      <c r="C641" s="15" t="s">
        <v>23</v>
      </c>
      <c r="D641" s="15" t="s">
        <v>109</v>
      </c>
      <c r="E641" s="15" t="s">
        <v>210</v>
      </c>
      <c r="F641" s="15" t="s">
        <v>55</v>
      </c>
      <c r="G641" s="84">
        <f>G642</f>
        <v>19872486</v>
      </c>
      <c r="H641" s="84">
        <f t="shared" ref="H641:I641" si="212">H642</f>
        <v>19863486</v>
      </c>
      <c r="I641" s="84">
        <f t="shared" si="212"/>
        <v>19863486</v>
      </c>
    </row>
    <row r="642" spans="1:22" ht="25.5" x14ac:dyDescent="0.2">
      <c r="A642" s="16" t="s">
        <v>53</v>
      </c>
      <c r="B642" s="15" t="s">
        <v>89</v>
      </c>
      <c r="C642" s="15" t="s">
        <v>23</v>
      </c>
      <c r="D642" s="15" t="s">
        <v>109</v>
      </c>
      <c r="E642" s="15" t="s">
        <v>210</v>
      </c>
      <c r="F642" s="15" t="s">
        <v>56</v>
      </c>
      <c r="G642" s="70">
        <f>'прил 4'!G1451</f>
        <v>19872486</v>
      </c>
      <c r="H642" s="70">
        <f>'прил 4'!H1451</f>
        <v>19863486</v>
      </c>
      <c r="I642" s="70">
        <f>'прил 4'!I1451</f>
        <v>19863486</v>
      </c>
    </row>
    <row r="643" spans="1:22" ht="25.5" x14ac:dyDescent="0.2">
      <c r="A643" s="16" t="s">
        <v>33</v>
      </c>
      <c r="B643" s="15" t="s">
        <v>89</v>
      </c>
      <c r="C643" s="15" t="s">
        <v>23</v>
      </c>
      <c r="D643" s="15" t="s">
        <v>109</v>
      </c>
      <c r="E643" s="15" t="s">
        <v>210</v>
      </c>
      <c r="F643" s="15" t="s">
        <v>34</v>
      </c>
      <c r="G643" s="70">
        <f>G644</f>
        <v>525797.04</v>
      </c>
      <c r="H643" s="70">
        <f t="shared" ref="H643:I643" si="213">H644</f>
        <v>710797.04</v>
      </c>
      <c r="I643" s="70">
        <f t="shared" si="213"/>
        <v>710797.04</v>
      </c>
    </row>
    <row r="644" spans="1:22" ht="25.5" x14ac:dyDescent="0.2">
      <c r="A644" s="16" t="s">
        <v>35</v>
      </c>
      <c r="B644" s="15" t="s">
        <v>89</v>
      </c>
      <c r="C644" s="15" t="s">
        <v>23</v>
      </c>
      <c r="D644" s="15" t="s">
        <v>109</v>
      </c>
      <c r="E644" s="15" t="s">
        <v>210</v>
      </c>
      <c r="F644" s="15" t="s">
        <v>36</v>
      </c>
      <c r="G644" s="70">
        <f>'прил 4'!G1453</f>
        <v>525797.04</v>
      </c>
      <c r="H644" s="70">
        <f>'прил 4'!H1453</f>
        <v>710797.04</v>
      </c>
      <c r="I644" s="70">
        <f>'прил 4'!I1453</f>
        <v>710797.04</v>
      </c>
    </row>
    <row r="645" spans="1:22" ht="41.25" customHeight="1" x14ac:dyDescent="0.2">
      <c r="A645" s="102" t="s">
        <v>1129</v>
      </c>
      <c r="B645" s="14">
        <v>793</v>
      </c>
      <c r="C645" s="15" t="s">
        <v>155</v>
      </c>
      <c r="D645" s="15" t="s">
        <v>66</v>
      </c>
      <c r="E645" s="36" t="s">
        <v>124</v>
      </c>
      <c r="F645" s="36"/>
      <c r="G645" s="71">
        <f>G649+G652+G655+G646</f>
        <v>14590094.119999999</v>
      </c>
      <c r="H645" s="71">
        <f t="shared" ref="H645:I645" si="214">H649+H652+H655</f>
        <v>537564.14</v>
      </c>
      <c r="I645" s="71">
        <f t="shared" si="214"/>
        <v>537564.14</v>
      </c>
      <c r="J645" s="158"/>
      <c r="K645" s="69"/>
      <c r="L645" s="69"/>
      <c r="M645" s="69"/>
      <c r="N645" s="69"/>
      <c r="O645" s="69"/>
      <c r="P645" s="69"/>
      <c r="Q645" s="69"/>
      <c r="R645" s="69"/>
      <c r="S645" s="1"/>
      <c r="T645" s="2">
        <f>'прил 4'!G2600</f>
        <v>14590094.119999999</v>
      </c>
      <c r="V645" s="2"/>
    </row>
    <row r="646" spans="1:22" ht="24" customHeight="1" x14ac:dyDescent="0.2">
      <c r="A646" s="119" t="s">
        <v>1128</v>
      </c>
      <c r="B646" s="133">
        <v>793</v>
      </c>
      <c r="C646" s="82" t="s">
        <v>155</v>
      </c>
      <c r="D646" s="82" t="s">
        <v>66</v>
      </c>
      <c r="E646" s="82" t="s">
        <v>1507</v>
      </c>
      <c r="F646" s="82"/>
      <c r="G646" s="84">
        <f>G647</f>
        <v>14267856</v>
      </c>
      <c r="H646" s="84">
        <f t="shared" ref="H646:I647" si="215">H647</f>
        <v>0</v>
      </c>
      <c r="I646" s="70">
        <f t="shared" si="215"/>
        <v>0</v>
      </c>
      <c r="J646" s="158"/>
      <c r="K646" s="69"/>
      <c r="L646" s="69"/>
      <c r="M646" s="69"/>
      <c r="N646" s="69"/>
      <c r="O646" s="69"/>
      <c r="P646" s="69"/>
      <c r="Q646" s="69"/>
      <c r="R646" s="69"/>
      <c r="S646" s="1"/>
      <c r="T646" s="1"/>
    </row>
    <row r="647" spans="1:22" ht="32.25" customHeight="1" x14ac:dyDescent="0.2">
      <c r="A647" s="80" t="s">
        <v>33</v>
      </c>
      <c r="B647" s="133">
        <v>793</v>
      </c>
      <c r="C647" s="82" t="s">
        <v>155</v>
      </c>
      <c r="D647" s="82" t="s">
        <v>66</v>
      </c>
      <c r="E647" s="82" t="s">
        <v>1507</v>
      </c>
      <c r="F647" s="82" t="s">
        <v>34</v>
      </c>
      <c r="G647" s="84">
        <f>G648</f>
        <v>14267856</v>
      </c>
      <c r="H647" s="84">
        <f t="shared" si="215"/>
        <v>0</v>
      </c>
      <c r="I647" s="70">
        <f t="shared" si="215"/>
        <v>0</v>
      </c>
      <c r="J647" s="158"/>
      <c r="K647" s="69"/>
      <c r="L647" s="69"/>
      <c r="M647" s="69"/>
      <c r="N647" s="69"/>
      <c r="O647" s="69"/>
      <c r="P647" s="69"/>
      <c r="Q647" s="69"/>
      <c r="R647" s="69"/>
      <c r="S647" s="1"/>
      <c r="T647" s="1"/>
    </row>
    <row r="648" spans="1:22" ht="30.75" customHeight="1" x14ac:dyDescent="0.2">
      <c r="A648" s="80" t="s">
        <v>35</v>
      </c>
      <c r="B648" s="133">
        <v>793</v>
      </c>
      <c r="C648" s="82" t="s">
        <v>155</v>
      </c>
      <c r="D648" s="82" t="s">
        <v>66</v>
      </c>
      <c r="E648" s="82" t="s">
        <v>1507</v>
      </c>
      <c r="F648" s="82" t="s">
        <v>36</v>
      </c>
      <c r="G648" s="84">
        <f>'прил 4'!G2606</f>
        <v>14267856</v>
      </c>
      <c r="H648" s="84"/>
      <c r="I648" s="70"/>
      <c r="J648" s="158"/>
      <c r="K648" s="69"/>
      <c r="L648" s="69"/>
      <c r="M648" s="69"/>
      <c r="N648" s="69"/>
      <c r="O648" s="69"/>
      <c r="P648" s="69"/>
      <c r="Q648" s="69"/>
      <c r="R648" s="69"/>
      <c r="S648" s="1"/>
      <c r="T648" s="1"/>
    </row>
    <row r="649" spans="1:22" ht="44.25" customHeight="1" x14ac:dyDescent="0.2">
      <c r="A649" s="50" t="s">
        <v>1162</v>
      </c>
      <c r="B649" s="14">
        <v>793</v>
      </c>
      <c r="C649" s="15" t="s">
        <v>155</v>
      </c>
      <c r="D649" s="15" t="s">
        <v>66</v>
      </c>
      <c r="E649" s="15" t="s">
        <v>1161</v>
      </c>
      <c r="F649" s="15"/>
      <c r="G649" s="70">
        <f>G650</f>
        <v>220238.12</v>
      </c>
      <c r="H649" s="70">
        <f t="shared" ref="H649:I650" si="216">H650</f>
        <v>500000</v>
      </c>
      <c r="I649" s="70">
        <f t="shared" si="216"/>
        <v>500000</v>
      </c>
      <c r="J649" s="158"/>
      <c r="K649" s="69"/>
      <c r="L649" s="69"/>
      <c r="M649" s="69"/>
      <c r="N649" s="69"/>
      <c r="O649" s="69"/>
      <c r="P649" s="69"/>
      <c r="Q649" s="69"/>
      <c r="R649" s="69"/>
      <c r="S649" s="1"/>
      <c r="T649" s="1"/>
    </row>
    <row r="650" spans="1:22" ht="32.25" customHeight="1" x14ac:dyDescent="0.2">
      <c r="A650" s="16" t="s">
        <v>33</v>
      </c>
      <c r="B650" s="14">
        <v>793</v>
      </c>
      <c r="C650" s="15" t="s">
        <v>155</v>
      </c>
      <c r="D650" s="15" t="s">
        <v>66</v>
      </c>
      <c r="E650" s="15" t="s">
        <v>1161</v>
      </c>
      <c r="F650" s="15" t="s">
        <v>34</v>
      </c>
      <c r="G650" s="70">
        <f>G651</f>
        <v>220238.12</v>
      </c>
      <c r="H650" s="70">
        <f t="shared" si="216"/>
        <v>500000</v>
      </c>
      <c r="I650" s="70">
        <f t="shared" si="216"/>
        <v>500000</v>
      </c>
      <c r="J650" s="158"/>
      <c r="K650" s="69"/>
      <c r="L650" s="69"/>
      <c r="M650" s="69"/>
      <c r="N650" s="69"/>
      <c r="O650" s="69"/>
      <c r="P650" s="69"/>
      <c r="Q650" s="69"/>
      <c r="R650" s="69"/>
      <c r="S650" s="1"/>
      <c r="T650" s="1"/>
    </row>
    <row r="651" spans="1:22" ht="30.75" customHeight="1" x14ac:dyDescent="0.2">
      <c r="A651" s="16" t="s">
        <v>35</v>
      </c>
      <c r="B651" s="14">
        <v>793</v>
      </c>
      <c r="C651" s="15" t="s">
        <v>155</v>
      </c>
      <c r="D651" s="15" t="s">
        <v>66</v>
      </c>
      <c r="E651" s="15" t="s">
        <v>1161</v>
      </c>
      <c r="F651" s="15" t="s">
        <v>36</v>
      </c>
      <c r="G651" s="70">
        <f>'прил 4'!G2609</f>
        <v>220238.12</v>
      </c>
      <c r="H651" s="70">
        <f>'прил 4'!H2609</f>
        <v>500000</v>
      </c>
      <c r="I651" s="70">
        <f>'прил 4'!I2609</f>
        <v>500000</v>
      </c>
      <c r="J651" s="158"/>
      <c r="K651" s="69"/>
      <c r="L651" s="69"/>
      <c r="M651" s="69"/>
      <c r="N651" s="69"/>
      <c r="O651" s="69"/>
      <c r="P651" s="69"/>
      <c r="Q651" s="69"/>
      <c r="R651" s="69"/>
      <c r="S651" s="1"/>
      <c r="T651" s="1"/>
    </row>
    <row r="652" spans="1:22" ht="63.75" customHeight="1" x14ac:dyDescent="0.2">
      <c r="A652" s="50" t="s">
        <v>1160</v>
      </c>
      <c r="B652" s="14">
        <v>793</v>
      </c>
      <c r="C652" s="15" t="s">
        <v>155</v>
      </c>
      <c r="D652" s="15" t="s">
        <v>66</v>
      </c>
      <c r="E652" s="15" t="s">
        <v>1504</v>
      </c>
      <c r="F652" s="15"/>
      <c r="G652" s="70">
        <f>G653</f>
        <v>50000</v>
      </c>
      <c r="H652" s="70">
        <f t="shared" ref="H652:I653" si="217">H653</f>
        <v>0</v>
      </c>
      <c r="I652" s="70">
        <f t="shared" si="217"/>
        <v>0</v>
      </c>
      <c r="J652" s="158"/>
      <c r="K652" s="69"/>
      <c r="L652" s="69"/>
      <c r="M652" s="69"/>
      <c r="N652" s="69"/>
      <c r="O652" s="69"/>
      <c r="P652" s="69"/>
      <c r="Q652" s="69"/>
      <c r="R652" s="69"/>
      <c r="S652" s="1"/>
      <c r="T652" s="1"/>
    </row>
    <row r="653" spans="1:22" ht="32.25" customHeight="1" x14ac:dyDescent="0.2">
      <c r="A653" s="16" t="s">
        <v>33</v>
      </c>
      <c r="B653" s="14">
        <v>793</v>
      </c>
      <c r="C653" s="15" t="s">
        <v>155</v>
      </c>
      <c r="D653" s="15" t="s">
        <v>66</v>
      </c>
      <c r="E653" s="15" t="s">
        <v>1504</v>
      </c>
      <c r="F653" s="15" t="s">
        <v>34</v>
      </c>
      <c r="G653" s="70">
        <f>G654</f>
        <v>50000</v>
      </c>
      <c r="H653" s="70">
        <f t="shared" si="217"/>
        <v>0</v>
      </c>
      <c r="I653" s="70">
        <f t="shared" si="217"/>
        <v>0</v>
      </c>
      <c r="J653" s="158"/>
      <c r="K653" s="69"/>
      <c r="L653" s="69"/>
      <c r="M653" s="69"/>
      <c r="N653" s="69"/>
      <c r="O653" s="69"/>
      <c r="P653" s="69"/>
      <c r="Q653" s="69"/>
      <c r="R653" s="69"/>
      <c r="S653" s="1"/>
      <c r="T653" s="1"/>
    </row>
    <row r="654" spans="1:22" ht="30.75" customHeight="1" x14ac:dyDescent="0.2">
      <c r="A654" s="16" t="s">
        <v>35</v>
      </c>
      <c r="B654" s="14">
        <v>793</v>
      </c>
      <c r="C654" s="15" t="s">
        <v>155</v>
      </c>
      <c r="D654" s="15" t="s">
        <v>66</v>
      </c>
      <c r="E654" s="15" t="s">
        <v>1504</v>
      </c>
      <c r="F654" s="15" t="s">
        <v>36</v>
      </c>
      <c r="G654" s="70">
        <f>'прил 4'!G2612</f>
        <v>50000</v>
      </c>
      <c r="H654" s="70"/>
      <c r="I654" s="70"/>
      <c r="J654" s="158"/>
      <c r="K654" s="69"/>
      <c r="L654" s="69"/>
      <c r="M654" s="69"/>
      <c r="N654" s="69"/>
      <c r="O654" s="69"/>
      <c r="P654" s="69"/>
      <c r="Q654" s="69"/>
      <c r="R654" s="69"/>
      <c r="S654" s="1"/>
      <c r="T654" s="1"/>
    </row>
    <row r="655" spans="1:22" ht="117.75" customHeight="1" x14ac:dyDescent="0.2">
      <c r="A655" s="119" t="s">
        <v>1506</v>
      </c>
      <c r="B655" s="133">
        <v>793</v>
      </c>
      <c r="C655" s="82" t="s">
        <v>155</v>
      </c>
      <c r="D655" s="82" t="s">
        <v>66</v>
      </c>
      <c r="E655" s="82" t="s">
        <v>1505</v>
      </c>
      <c r="F655" s="82"/>
      <c r="G655" s="84">
        <f>G656</f>
        <v>52000</v>
      </c>
      <c r="H655" s="84">
        <f t="shared" ref="H655:I656" si="218">H656</f>
        <v>37564.14</v>
      </c>
      <c r="I655" s="70">
        <f t="shared" si="218"/>
        <v>37564.14</v>
      </c>
      <c r="J655" s="158"/>
      <c r="K655" s="69"/>
      <c r="L655" s="69"/>
      <c r="M655" s="69"/>
      <c r="N655" s="69"/>
      <c r="O655" s="69"/>
      <c r="P655" s="69"/>
      <c r="Q655" s="69"/>
      <c r="R655" s="69"/>
      <c r="S655" s="1"/>
      <c r="T655" s="1"/>
    </row>
    <row r="656" spans="1:22" ht="32.25" customHeight="1" x14ac:dyDescent="0.2">
      <c r="A656" s="80" t="s">
        <v>33</v>
      </c>
      <c r="B656" s="133">
        <v>793</v>
      </c>
      <c r="C656" s="82" t="s">
        <v>155</v>
      </c>
      <c r="D656" s="82" t="s">
        <v>66</v>
      </c>
      <c r="E656" s="82" t="s">
        <v>1505</v>
      </c>
      <c r="F656" s="82" t="s">
        <v>34</v>
      </c>
      <c r="G656" s="84">
        <f>G657</f>
        <v>52000</v>
      </c>
      <c r="H656" s="84">
        <f t="shared" si="218"/>
        <v>37564.14</v>
      </c>
      <c r="I656" s="70">
        <f t="shared" si="218"/>
        <v>37564.14</v>
      </c>
      <c r="J656" s="158"/>
      <c r="K656" s="69"/>
      <c r="L656" s="69"/>
      <c r="M656" s="69"/>
      <c r="N656" s="69"/>
      <c r="O656" s="69"/>
      <c r="P656" s="69"/>
      <c r="Q656" s="69"/>
      <c r="R656" s="69"/>
      <c r="S656" s="1"/>
      <c r="T656" s="1"/>
    </row>
    <row r="657" spans="1:23" ht="30.75" customHeight="1" x14ac:dyDescent="0.2">
      <c r="A657" s="80" t="s">
        <v>35</v>
      </c>
      <c r="B657" s="133">
        <v>793</v>
      </c>
      <c r="C657" s="82" t="s">
        <v>155</v>
      </c>
      <c r="D657" s="82" t="s">
        <v>66</v>
      </c>
      <c r="E657" s="82" t="s">
        <v>1505</v>
      </c>
      <c r="F657" s="82" t="s">
        <v>36</v>
      </c>
      <c r="G657" s="84">
        <f>'прил 4'!G2628</f>
        <v>52000</v>
      </c>
      <c r="H657" s="84">
        <f>'прил 4'!H2628</f>
        <v>37564.14</v>
      </c>
      <c r="I657" s="84">
        <f>'прил 4'!I2628</f>
        <v>37564.14</v>
      </c>
      <c r="J657" s="158"/>
      <c r="K657" s="69"/>
      <c r="L657" s="69"/>
      <c r="M657" s="69"/>
      <c r="N657" s="69"/>
      <c r="O657" s="69"/>
      <c r="P657" s="69"/>
      <c r="Q657" s="69"/>
      <c r="R657" s="69"/>
      <c r="S657" s="1"/>
      <c r="T657" s="1"/>
    </row>
    <row r="658" spans="1:23" s="32" customFormat="1" ht="29.25" customHeight="1" x14ac:dyDescent="0.2">
      <c r="A658" s="312" t="s">
        <v>1028</v>
      </c>
      <c r="B658" s="35">
        <v>757</v>
      </c>
      <c r="C658" s="36" t="s">
        <v>41</v>
      </c>
      <c r="D658" s="36" t="s">
        <v>51</v>
      </c>
      <c r="E658" s="36" t="s">
        <v>184</v>
      </c>
      <c r="F658" s="36"/>
      <c r="G658" s="71">
        <f>G659</f>
        <v>154371.15</v>
      </c>
      <c r="H658" s="71">
        <f t="shared" ref="H658:I658" si="219">H659</f>
        <v>161100</v>
      </c>
      <c r="I658" s="71">
        <f t="shared" si="219"/>
        <v>161100</v>
      </c>
      <c r="J658" s="31"/>
      <c r="P658" s="31"/>
      <c r="Q658" s="31"/>
      <c r="R658" s="31"/>
      <c r="S658" s="31"/>
      <c r="T658" s="31">
        <f>'прил 4'!G39</f>
        <v>154371.15</v>
      </c>
      <c r="V658" s="31"/>
    </row>
    <row r="659" spans="1:23" s="32" customFormat="1" ht="27.75" customHeight="1" x14ac:dyDescent="0.2">
      <c r="A659" s="30" t="s">
        <v>1067</v>
      </c>
      <c r="B659" s="14">
        <v>757</v>
      </c>
      <c r="C659" s="15" t="s">
        <v>41</v>
      </c>
      <c r="D659" s="15" t="s">
        <v>16</v>
      </c>
      <c r="E659" s="15" t="s">
        <v>185</v>
      </c>
      <c r="F659" s="15"/>
      <c r="G659" s="84">
        <f>G662+G660</f>
        <v>154371.15</v>
      </c>
      <c r="H659" s="84">
        <f t="shared" ref="H659:I659" si="220">H662+H660</f>
        <v>161100</v>
      </c>
      <c r="I659" s="84">
        <f t="shared" si="220"/>
        <v>161100</v>
      </c>
      <c r="J659" s="31"/>
      <c r="P659" s="31"/>
      <c r="Q659" s="31"/>
      <c r="R659" s="31"/>
      <c r="S659" s="31"/>
      <c r="T659" s="31"/>
    </row>
    <row r="660" spans="1:23" ht="29.25" hidden="1" customHeight="1" x14ac:dyDescent="0.2">
      <c r="A660" s="16" t="s">
        <v>33</v>
      </c>
      <c r="B660" s="14">
        <v>757</v>
      </c>
      <c r="C660" s="15" t="s">
        <v>51</v>
      </c>
      <c r="D660" s="15" t="s">
        <v>84</v>
      </c>
      <c r="E660" s="15" t="s">
        <v>185</v>
      </c>
      <c r="F660" s="82" t="s">
        <v>34</v>
      </c>
      <c r="G660" s="84">
        <f>G661</f>
        <v>0</v>
      </c>
      <c r="H660" s="70">
        <f t="shared" ref="H660:I660" si="221">H661</f>
        <v>0</v>
      </c>
      <c r="I660" s="70">
        <f t="shared" si="221"/>
        <v>0</v>
      </c>
      <c r="J660" s="1"/>
    </row>
    <row r="661" spans="1:23" ht="38.25" hidden="1" customHeight="1" x14ac:dyDescent="0.2">
      <c r="A661" s="16" t="s">
        <v>35</v>
      </c>
      <c r="B661" s="14">
        <v>757</v>
      </c>
      <c r="C661" s="15" t="s">
        <v>51</v>
      </c>
      <c r="D661" s="15" t="s">
        <v>84</v>
      </c>
      <c r="E661" s="15" t="s">
        <v>185</v>
      </c>
      <c r="F661" s="82" t="s">
        <v>36</v>
      </c>
      <c r="G661" s="8">
        <f>'прил 4'!G42</f>
        <v>0</v>
      </c>
      <c r="H661" s="8">
        <f>'прил 4'!H42</f>
        <v>0</v>
      </c>
      <c r="I661" s="8">
        <f>'прил 4'!I42</f>
        <v>0</v>
      </c>
      <c r="J661" s="1"/>
    </row>
    <row r="662" spans="1:23" ht="32.25" customHeight="1" x14ac:dyDescent="0.2">
      <c r="A662" s="16" t="s">
        <v>27</v>
      </c>
      <c r="B662" s="14">
        <v>757</v>
      </c>
      <c r="C662" s="15" t="s">
        <v>41</v>
      </c>
      <c r="D662" s="15" t="s">
        <v>16</v>
      </c>
      <c r="E662" s="15" t="s">
        <v>185</v>
      </c>
      <c r="F662" s="15" t="s">
        <v>28</v>
      </c>
      <c r="G662" s="83">
        <f t="shared" ref="G662:I662" si="222">G663</f>
        <v>154371.15</v>
      </c>
      <c r="H662" s="83">
        <f t="shared" si="222"/>
        <v>161100</v>
      </c>
      <c r="I662" s="83">
        <f t="shared" si="222"/>
        <v>161100</v>
      </c>
    </row>
    <row r="663" spans="1:23" x14ac:dyDescent="0.2">
      <c r="A663" s="16" t="s">
        <v>29</v>
      </c>
      <c r="B663" s="14">
        <v>757</v>
      </c>
      <c r="C663" s="15" t="s">
        <v>41</v>
      </c>
      <c r="D663" s="15" t="s">
        <v>16</v>
      </c>
      <c r="E663" s="15" t="s">
        <v>185</v>
      </c>
      <c r="F663" s="15" t="s">
        <v>30</v>
      </c>
      <c r="G663" s="83">
        <f>'прил 4'!G44</f>
        <v>154371.15</v>
      </c>
      <c r="H663" s="83">
        <f>'прил 4'!H44</f>
        <v>161100</v>
      </c>
      <c r="I663" s="83">
        <f>'прил 4'!I44</f>
        <v>161100</v>
      </c>
      <c r="J663" s="2">
        <v>50000</v>
      </c>
    </row>
    <row r="664" spans="1:23" s="22" customFormat="1" ht="54" customHeight="1" x14ac:dyDescent="0.2">
      <c r="A664" s="102" t="s">
        <v>1029</v>
      </c>
      <c r="B664" s="19">
        <v>795</v>
      </c>
      <c r="C664" s="36" t="s">
        <v>145</v>
      </c>
      <c r="D664" s="36" t="s">
        <v>155</v>
      </c>
      <c r="E664" s="36" t="s">
        <v>242</v>
      </c>
      <c r="F664" s="36"/>
      <c r="G664" s="71">
        <f>G670+G674+G677+G684+G680+G665+G681+G687+G690+G693</f>
        <v>10326782.560000001</v>
      </c>
      <c r="H664" s="71">
        <f>H670+H674+H677+H684+H680+H665+H681</f>
        <v>7657466.4299999997</v>
      </c>
      <c r="I664" s="71">
        <f>I670+I674+I677+I684+I680+I665+I681</f>
        <v>8000000</v>
      </c>
      <c r="J664" s="21">
        <v>300000</v>
      </c>
      <c r="P664" s="21" t="e">
        <f>G670+G674+G677+G686+#REF!</f>
        <v>#REF!</v>
      </c>
      <c r="Q664" s="21"/>
      <c r="R664" s="21"/>
      <c r="S664" s="21"/>
      <c r="T664" s="21">
        <f>'прил 4'!G2838</f>
        <v>10326782.560000001</v>
      </c>
      <c r="V664" s="21"/>
      <c r="W664" s="21"/>
    </row>
    <row r="665" spans="1:23" s="3" customFormat="1" ht="109.5" hidden="1" customHeight="1" x14ac:dyDescent="0.2">
      <c r="A665" s="16" t="s">
        <v>1351</v>
      </c>
      <c r="B665" s="49">
        <v>793</v>
      </c>
      <c r="C665" s="15" t="s">
        <v>145</v>
      </c>
      <c r="D665" s="15" t="s">
        <v>155</v>
      </c>
      <c r="E665" s="15" t="s">
        <v>1315</v>
      </c>
      <c r="F665" s="15"/>
      <c r="G665" s="70">
        <f t="shared" ref="G665:I666" si="223">G666</f>
        <v>0</v>
      </c>
      <c r="H665" s="70">
        <f t="shared" si="223"/>
        <v>0</v>
      </c>
      <c r="I665" s="70">
        <f t="shared" si="223"/>
        <v>0</v>
      </c>
      <c r="J665" s="158"/>
      <c r="K665" s="62"/>
      <c r="L665" s="62"/>
      <c r="M665" s="62"/>
      <c r="N665" s="62"/>
      <c r="O665" s="62"/>
      <c r="P665" s="62"/>
      <c r="Q665" s="62"/>
      <c r="R665" s="62"/>
    </row>
    <row r="666" spans="1:23" s="3" customFormat="1" ht="38.25" hidden="1" customHeight="1" x14ac:dyDescent="0.2">
      <c r="A666" s="16" t="s">
        <v>33</v>
      </c>
      <c r="B666" s="49">
        <v>793</v>
      </c>
      <c r="C666" s="15" t="s">
        <v>145</v>
      </c>
      <c r="D666" s="15" t="s">
        <v>155</v>
      </c>
      <c r="E666" s="15" t="s">
        <v>1315</v>
      </c>
      <c r="F666" s="15" t="s">
        <v>34</v>
      </c>
      <c r="G666" s="70">
        <f t="shared" si="223"/>
        <v>0</v>
      </c>
      <c r="H666" s="70">
        <f t="shared" si="223"/>
        <v>0</v>
      </c>
      <c r="I666" s="70">
        <f t="shared" si="223"/>
        <v>0</v>
      </c>
      <c r="J666" s="158"/>
      <c r="K666" s="62"/>
      <c r="L666" s="62"/>
      <c r="M666" s="62"/>
      <c r="N666" s="62"/>
      <c r="O666" s="62"/>
      <c r="P666" s="62"/>
      <c r="Q666" s="62"/>
      <c r="R666" s="62"/>
    </row>
    <row r="667" spans="1:23" s="3" customFormat="1" ht="38.25" hidden="1" customHeight="1" x14ac:dyDescent="0.2">
      <c r="A667" s="16" t="s">
        <v>35</v>
      </c>
      <c r="B667" s="49">
        <v>793</v>
      </c>
      <c r="C667" s="15" t="s">
        <v>145</v>
      </c>
      <c r="D667" s="15" t="s">
        <v>155</v>
      </c>
      <c r="E667" s="15" t="s">
        <v>1315</v>
      </c>
      <c r="F667" s="15" t="s">
        <v>36</v>
      </c>
      <c r="G667" s="70">
        <f>'прил 4'!G2847</f>
        <v>0</v>
      </c>
      <c r="H667" s="70">
        <v>0</v>
      </c>
      <c r="I667" s="70">
        <v>0</v>
      </c>
      <c r="J667" s="158"/>
      <c r="K667" s="62"/>
      <c r="L667" s="62"/>
      <c r="M667" s="62"/>
      <c r="N667" s="62"/>
      <c r="O667" s="62"/>
      <c r="P667" s="62"/>
      <c r="Q667" s="62"/>
      <c r="R667" s="62"/>
    </row>
    <row r="668" spans="1:23" s="3" customFormat="1" ht="24.75" hidden="1" customHeight="1" x14ac:dyDescent="0.2">
      <c r="A668" s="16" t="s">
        <v>114</v>
      </c>
      <c r="B668" s="49">
        <v>795</v>
      </c>
      <c r="C668" s="15" t="s">
        <v>145</v>
      </c>
      <c r="D668" s="15" t="s">
        <v>155</v>
      </c>
      <c r="E668" s="15" t="s">
        <v>262</v>
      </c>
      <c r="F668" s="15"/>
      <c r="G668" s="70">
        <f>G670</f>
        <v>0</v>
      </c>
      <c r="H668" s="84">
        <f>H670</f>
        <v>0</v>
      </c>
      <c r="I668" s="84">
        <f>I670</f>
        <v>0</v>
      </c>
      <c r="J668" s="105">
        <v>700000</v>
      </c>
      <c r="P668" s="105"/>
      <c r="Q668" s="105"/>
      <c r="R668" s="105"/>
      <c r="S668" s="105"/>
      <c r="T668" s="105"/>
    </row>
    <row r="669" spans="1:23" s="3" customFormat="1" ht="28.5" hidden="1" customHeight="1" x14ac:dyDescent="0.2">
      <c r="A669" s="16" t="s">
        <v>33</v>
      </c>
      <c r="B669" s="49">
        <v>795</v>
      </c>
      <c r="C669" s="15" t="s">
        <v>145</v>
      </c>
      <c r="D669" s="15" t="s">
        <v>155</v>
      </c>
      <c r="E669" s="15" t="s">
        <v>262</v>
      </c>
      <c r="F669" s="15" t="s">
        <v>34</v>
      </c>
      <c r="G669" s="70">
        <f>G670</f>
        <v>0</v>
      </c>
      <c r="H669" s="84">
        <f>H670</f>
        <v>0</v>
      </c>
      <c r="I669" s="84">
        <f>I670</f>
        <v>0</v>
      </c>
      <c r="J669" s="105">
        <v>30000</v>
      </c>
      <c r="P669" s="105" t="e">
        <f>P664-#REF!</f>
        <v>#REF!</v>
      </c>
      <c r="Q669" s="105"/>
      <c r="R669" s="105"/>
      <c r="S669" s="105"/>
      <c r="T669" s="105"/>
    </row>
    <row r="670" spans="1:23" s="3" customFormat="1" ht="29.25" hidden="1" customHeight="1" x14ac:dyDescent="0.2">
      <c r="A670" s="16" t="s">
        <v>35</v>
      </c>
      <c r="B670" s="49">
        <v>795</v>
      </c>
      <c r="C670" s="15" t="s">
        <v>145</v>
      </c>
      <c r="D670" s="15" t="s">
        <v>155</v>
      </c>
      <c r="E670" s="15" t="s">
        <v>262</v>
      </c>
      <c r="F670" s="15" t="s">
        <v>36</v>
      </c>
      <c r="G670" s="70">
        <f>'прил 4'!G2865</f>
        <v>0</v>
      </c>
      <c r="H670" s="70">
        <f>'прил 4'!H2865</f>
        <v>0</v>
      </c>
      <c r="I670" s="70">
        <f>'прил 4'!I2865</f>
        <v>0</v>
      </c>
      <c r="J670" s="105">
        <f>SUM(J664:J669)</f>
        <v>1030000</v>
      </c>
      <c r="P670" s="105"/>
      <c r="Q670" s="105"/>
      <c r="R670" s="105"/>
      <c r="S670" s="105"/>
      <c r="T670" s="105"/>
    </row>
    <row r="671" spans="1:23" s="3" customFormat="1" ht="38.25" customHeight="1" x14ac:dyDescent="0.2">
      <c r="A671" s="16" t="s">
        <v>423</v>
      </c>
      <c r="B671" s="49">
        <v>795</v>
      </c>
      <c r="C671" s="15" t="s">
        <v>145</v>
      </c>
      <c r="D671" s="15" t="s">
        <v>155</v>
      </c>
      <c r="E671" s="15" t="s">
        <v>337</v>
      </c>
      <c r="F671" s="15"/>
      <c r="G671" s="70">
        <f>G673</f>
        <v>4625161</v>
      </c>
      <c r="H671" s="84">
        <f>H673</f>
        <v>4100000</v>
      </c>
      <c r="I671" s="84">
        <f>I673</f>
        <v>4100000</v>
      </c>
      <c r="J671" s="105"/>
      <c r="P671" s="105"/>
      <c r="Q671" s="105"/>
      <c r="R671" s="105"/>
      <c r="S671" s="105"/>
      <c r="T671" s="105"/>
    </row>
    <row r="672" spans="1:23" s="3" customFormat="1" ht="38.25" hidden="1" customHeight="1" x14ac:dyDescent="0.2">
      <c r="A672" s="16"/>
      <c r="B672" s="49"/>
      <c r="C672" s="15"/>
      <c r="D672" s="15"/>
      <c r="E672" s="15"/>
      <c r="F672" s="15"/>
      <c r="G672" s="70"/>
      <c r="H672" s="84"/>
      <c r="I672" s="84"/>
      <c r="J672" s="105"/>
      <c r="P672" s="105"/>
      <c r="Q672" s="105"/>
      <c r="R672" s="105"/>
      <c r="S672" s="105"/>
      <c r="T672" s="105"/>
    </row>
    <row r="673" spans="1:20" s="3" customFormat="1" ht="38.25" customHeight="1" x14ac:dyDescent="0.2">
      <c r="A673" s="16" t="s">
        <v>33</v>
      </c>
      <c r="B673" s="49">
        <v>795</v>
      </c>
      <c r="C673" s="15" t="s">
        <v>145</v>
      </c>
      <c r="D673" s="15" t="s">
        <v>155</v>
      </c>
      <c r="E673" s="15" t="s">
        <v>337</v>
      </c>
      <c r="F673" s="15" t="s">
        <v>34</v>
      </c>
      <c r="G673" s="70">
        <f>G674</f>
        <v>4625161</v>
      </c>
      <c r="H673" s="84">
        <f>H674</f>
        <v>4100000</v>
      </c>
      <c r="I673" s="84">
        <f>I674</f>
        <v>4100000</v>
      </c>
      <c r="J673" s="105"/>
      <c r="P673" s="105"/>
      <c r="Q673" s="105"/>
      <c r="R673" s="105"/>
      <c r="S673" s="105"/>
      <c r="T673" s="105"/>
    </row>
    <row r="674" spans="1:20" s="3" customFormat="1" ht="38.25" customHeight="1" x14ac:dyDescent="0.2">
      <c r="A674" s="16" t="s">
        <v>35</v>
      </c>
      <c r="B674" s="49">
        <v>795</v>
      </c>
      <c r="C674" s="15" t="s">
        <v>145</v>
      </c>
      <c r="D674" s="15" t="s">
        <v>155</v>
      </c>
      <c r="E674" s="15" t="s">
        <v>337</v>
      </c>
      <c r="F674" s="15" t="s">
        <v>36</v>
      </c>
      <c r="G674" s="70">
        <f>'прил 4'!G2850</f>
        <v>4625161</v>
      </c>
      <c r="H674" s="70">
        <f>'прил 4'!H2850</f>
        <v>4100000</v>
      </c>
      <c r="I674" s="70">
        <f>'прил 4'!I2850</f>
        <v>4100000</v>
      </c>
      <c r="J674" s="105"/>
      <c r="P674" s="105"/>
      <c r="Q674" s="105"/>
      <c r="R674" s="105"/>
      <c r="S674" s="105"/>
      <c r="T674" s="105"/>
    </row>
    <row r="675" spans="1:20" s="3" customFormat="1" ht="38.25" customHeight="1" x14ac:dyDescent="0.2">
      <c r="A675" s="50" t="s">
        <v>487</v>
      </c>
      <c r="B675" s="49">
        <v>795</v>
      </c>
      <c r="C675" s="15" t="s">
        <v>145</v>
      </c>
      <c r="D675" s="15" t="s">
        <v>155</v>
      </c>
      <c r="E675" s="15" t="s">
        <v>1090</v>
      </c>
      <c r="F675" s="15"/>
      <c r="G675" s="70">
        <f t="shared" ref="G675:I679" si="224">G676</f>
        <v>946260.50999999989</v>
      </c>
      <c r="H675" s="84">
        <f t="shared" si="224"/>
        <v>400000</v>
      </c>
      <c r="I675" s="84">
        <f t="shared" si="224"/>
        <v>400000</v>
      </c>
      <c r="J675" s="105"/>
      <c r="P675" s="105"/>
      <c r="Q675" s="105"/>
      <c r="R675" s="105"/>
      <c r="S675" s="105"/>
      <c r="T675" s="105"/>
    </row>
    <row r="676" spans="1:20" s="3" customFormat="1" ht="38.25" customHeight="1" x14ac:dyDescent="0.2">
      <c r="A676" s="16" t="s">
        <v>33</v>
      </c>
      <c r="B676" s="49">
        <v>795</v>
      </c>
      <c r="C676" s="15" t="s">
        <v>145</v>
      </c>
      <c r="D676" s="15" t="s">
        <v>155</v>
      </c>
      <c r="E676" s="15" t="s">
        <v>1090</v>
      </c>
      <c r="F676" s="15" t="s">
        <v>34</v>
      </c>
      <c r="G676" s="70">
        <f t="shared" si="224"/>
        <v>946260.50999999989</v>
      </c>
      <c r="H676" s="84">
        <f t="shared" si="224"/>
        <v>400000</v>
      </c>
      <c r="I676" s="84">
        <f t="shared" si="224"/>
        <v>400000</v>
      </c>
      <c r="J676" s="105"/>
      <c r="P676" s="105"/>
      <c r="Q676" s="105"/>
      <c r="R676" s="105"/>
      <c r="S676" s="105"/>
      <c r="T676" s="105"/>
    </row>
    <row r="677" spans="1:20" s="3" customFormat="1" ht="38.25" customHeight="1" x14ac:dyDescent="0.2">
      <c r="A677" s="16" t="s">
        <v>35</v>
      </c>
      <c r="B677" s="49">
        <v>795</v>
      </c>
      <c r="C677" s="15" t="s">
        <v>145</v>
      </c>
      <c r="D677" s="15" t="s">
        <v>155</v>
      </c>
      <c r="E677" s="15" t="s">
        <v>1090</v>
      </c>
      <c r="F677" s="15" t="s">
        <v>36</v>
      </c>
      <c r="G677" s="70">
        <f>'прил 4'!G2856</f>
        <v>946260.50999999989</v>
      </c>
      <c r="H677" s="70">
        <f>'прил 4'!H2856</f>
        <v>400000</v>
      </c>
      <c r="I677" s="70">
        <f>'прил 4'!I2856</f>
        <v>400000</v>
      </c>
      <c r="J677" s="105"/>
      <c r="P677" s="105"/>
      <c r="Q677" s="105"/>
      <c r="R677" s="105"/>
      <c r="S677" s="105"/>
      <c r="T677" s="105"/>
    </row>
    <row r="678" spans="1:20" s="3" customFormat="1" ht="38.25" customHeight="1" x14ac:dyDescent="0.2">
      <c r="A678" s="50" t="s">
        <v>1259</v>
      </c>
      <c r="B678" s="49">
        <v>795</v>
      </c>
      <c r="C678" s="15" t="s">
        <v>145</v>
      </c>
      <c r="D678" s="15" t="s">
        <v>155</v>
      </c>
      <c r="E678" s="15" t="s">
        <v>1258</v>
      </c>
      <c r="F678" s="15"/>
      <c r="G678" s="70">
        <f t="shared" si="224"/>
        <v>864731.04999999993</v>
      </c>
      <c r="H678" s="84">
        <f t="shared" si="224"/>
        <v>158400</v>
      </c>
      <c r="I678" s="84">
        <f t="shared" si="224"/>
        <v>100000</v>
      </c>
      <c r="J678" s="105"/>
      <c r="P678" s="105"/>
      <c r="Q678" s="105"/>
      <c r="R678" s="105"/>
      <c r="S678" s="105"/>
      <c r="T678" s="105"/>
    </row>
    <row r="679" spans="1:20" s="3" customFormat="1" ht="38.25" customHeight="1" x14ac:dyDescent="0.2">
      <c r="A679" s="16" t="s">
        <v>33</v>
      </c>
      <c r="B679" s="49">
        <v>795</v>
      </c>
      <c r="C679" s="15" t="s">
        <v>145</v>
      </c>
      <c r="D679" s="15" t="s">
        <v>155</v>
      </c>
      <c r="E679" s="15" t="s">
        <v>1258</v>
      </c>
      <c r="F679" s="15" t="s">
        <v>34</v>
      </c>
      <c r="G679" s="70">
        <f t="shared" si="224"/>
        <v>864731.04999999993</v>
      </c>
      <c r="H679" s="84">
        <f t="shared" si="224"/>
        <v>158400</v>
      </c>
      <c r="I679" s="84">
        <f t="shared" si="224"/>
        <v>100000</v>
      </c>
      <c r="J679" s="105"/>
      <c r="P679" s="105"/>
      <c r="Q679" s="105"/>
      <c r="R679" s="105"/>
      <c r="S679" s="105"/>
      <c r="T679" s="105"/>
    </row>
    <row r="680" spans="1:20" s="3" customFormat="1" ht="38.25" customHeight="1" x14ac:dyDescent="0.2">
      <c r="A680" s="16" t="s">
        <v>35</v>
      </c>
      <c r="B680" s="49">
        <v>795</v>
      </c>
      <c r="C680" s="15" t="s">
        <v>145</v>
      </c>
      <c r="D680" s="15" t="s">
        <v>155</v>
      </c>
      <c r="E680" s="15" t="s">
        <v>1258</v>
      </c>
      <c r="F680" s="15" t="s">
        <v>36</v>
      </c>
      <c r="G680" s="70">
        <f>'прил 4'!G2859</f>
        <v>864731.04999999993</v>
      </c>
      <c r="H680" s="70">
        <f>'прил 4'!H2859</f>
        <v>158400</v>
      </c>
      <c r="I680" s="70">
        <f>'прил 4'!I2859</f>
        <v>100000</v>
      </c>
      <c r="J680" s="105"/>
      <c r="P680" s="105"/>
      <c r="Q680" s="105"/>
      <c r="R680" s="105"/>
      <c r="S680" s="105"/>
      <c r="T680" s="105"/>
    </row>
    <row r="681" spans="1:20" s="3" customFormat="1" ht="38.25" customHeight="1" x14ac:dyDescent="0.2">
      <c r="A681" s="16" t="s">
        <v>1363</v>
      </c>
      <c r="B681" s="49">
        <v>793</v>
      </c>
      <c r="C681" s="15" t="s">
        <v>145</v>
      </c>
      <c r="D681" s="15" t="s">
        <v>155</v>
      </c>
      <c r="E681" s="15" t="s">
        <v>1362</v>
      </c>
      <c r="F681" s="15"/>
      <c r="G681" s="70">
        <f t="shared" ref="G681:I682" si="225">G682</f>
        <v>0</v>
      </c>
      <c r="H681" s="70">
        <f t="shared" si="225"/>
        <v>200000</v>
      </c>
      <c r="I681" s="70">
        <f t="shared" si="225"/>
        <v>200000</v>
      </c>
      <c r="J681" s="158"/>
      <c r="K681" s="62"/>
      <c r="L681" s="62"/>
      <c r="M681" s="62"/>
      <c r="N681" s="62"/>
      <c r="O681" s="62"/>
      <c r="P681" s="62"/>
      <c r="Q681" s="62"/>
      <c r="R681" s="62"/>
    </row>
    <row r="682" spans="1:20" s="3" customFormat="1" ht="38.25" customHeight="1" x14ac:dyDescent="0.2">
      <c r="A682" s="16" t="s">
        <v>33</v>
      </c>
      <c r="B682" s="49">
        <v>793</v>
      </c>
      <c r="C682" s="15" t="s">
        <v>145</v>
      </c>
      <c r="D682" s="15" t="s">
        <v>155</v>
      </c>
      <c r="E682" s="15" t="s">
        <v>1362</v>
      </c>
      <c r="F682" s="15" t="s">
        <v>34</v>
      </c>
      <c r="G682" s="70">
        <f t="shared" si="225"/>
        <v>0</v>
      </c>
      <c r="H682" s="70">
        <f t="shared" si="225"/>
        <v>200000</v>
      </c>
      <c r="I682" s="70">
        <f t="shared" si="225"/>
        <v>200000</v>
      </c>
      <c r="J682" s="158"/>
      <c r="K682" s="62"/>
      <c r="L682" s="62"/>
      <c r="M682" s="62"/>
      <c r="N682" s="62"/>
      <c r="O682" s="62"/>
      <c r="P682" s="62"/>
      <c r="Q682" s="62"/>
      <c r="R682" s="62"/>
    </row>
    <row r="683" spans="1:20" s="3" customFormat="1" ht="38.25" customHeight="1" x14ac:dyDescent="0.2">
      <c r="A683" s="16" t="s">
        <v>35</v>
      </c>
      <c r="B683" s="49">
        <v>793</v>
      </c>
      <c r="C683" s="15" t="s">
        <v>145</v>
      </c>
      <c r="D683" s="15" t="s">
        <v>155</v>
      </c>
      <c r="E683" s="15" t="s">
        <v>1362</v>
      </c>
      <c r="F683" s="15" t="s">
        <v>36</v>
      </c>
      <c r="G683" s="70">
        <f>'прил 4'!G2853</f>
        <v>0</v>
      </c>
      <c r="H683" s="70">
        <f>'прил 4'!H2853</f>
        <v>200000</v>
      </c>
      <c r="I683" s="70">
        <f>'прил 4'!I2853</f>
        <v>200000</v>
      </c>
      <c r="J683" s="158"/>
      <c r="K683" s="62"/>
      <c r="L683" s="62"/>
      <c r="M683" s="62"/>
      <c r="N683" s="62"/>
      <c r="O683" s="62"/>
      <c r="P683" s="62"/>
      <c r="Q683" s="62"/>
      <c r="R683" s="62"/>
    </row>
    <row r="684" spans="1:20" s="3" customFormat="1" ht="38.25" customHeight="1" x14ac:dyDescent="0.2">
      <c r="A684" s="16" t="s">
        <v>916</v>
      </c>
      <c r="B684" s="49">
        <v>793</v>
      </c>
      <c r="C684" s="15" t="s">
        <v>145</v>
      </c>
      <c r="D684" s="15" t="s">
        <v>155</v>
      </c>
      <c r="E684" s="15" t="s">
        <v>915</v>
      </c>
      <c r="F684" s="15"/>
      <c r="G684" s="70">
        <f t="shared" ref="G684:I685" si="226">G685</f>
        <v>3200000</v>
      </c>
      <c r="H684" s="70">
        <f t="shared" si="226"/>
        <v>2799066.43</v>
      </c>
      <c r="I684" s="70">
        <f t="shared" si="226"/>
        <v>3200000</v>
      </c>
      <c r="J684" s="159"/>
      <c r="K684" s="179"/>
      <c r="L684" s="179"/>
      <c r="M684" s="179"/>
      <c r="N684" s="179"/>
      <c r="O684" s="179"/>
      <c r="P684" s="179"/>
      <c r="Q684" s="179"/>
      <c r="R684" s="179"/>
    </row>
    <row r="685" spans="1:20" s="3" customFormat="1" ht="38.25" customHeight="1" x14ac:dyDescent="0.2">
      <c r="A685" s="16" t="s">
        <v>33</v>
      </c>
      <c r="B685" s="49">
        <v>793</v>
      </c>
      <c r="C685" s="15" t="s">
        <v>145</v>
      </c>
      <c r="D685" s="15" t="s">
        <v>155</v>
      </c>
      <c r="E685" s="15" t="s">
        <v>915</v>
      </c>
      <c r="F685" s="15" t="s">
        <v>34</v>
      </c>
      <c r="G685" s="70">
        <f t="shared" si="226"/>
        <v>3200000</v>
      </c>
      <c r="H685" s="70">
        <f t="shared" si="226"/>
        <v>2799066.43</v>
      </c>
      <c r="I685" s="70">
        <f t="shared" si="226"/>
        <v>3200000</v>
      </c>
      <c r="J685" s="159"/>
      <c r="K685" s="179"/>
      <c r="L685" s="179"/>
      <c r="M685" s="179"/>
      <c r="N685" s="179"/>
      <c r="O685" s="179"/>
      <c r="P685" s="179"/>
      <c r="Q685" s="179"/>
      <c r="R685" s="179"/>
    </row>
    <row r="686" spans="1:20" s="3" customFormat="1" ht="39.75" customHeight="1" x14ac:dyDescent="0.2">
      <c r="A686" s="16" t="s">
        <v>35</v>
      </c>
      <c r="B686" s="49">
        <v>793</v>
      </c>
      <c r="C686" s="15" t="s">
        <v>145</v>
      </c>
      <c r="D686" s="15" t="s">
        <v>155</v>
      </c>
      <c r="E686" s="15" t="s">
        <v>915</v>
      </c>
      <c r="F686" s="15" t="s">
        <v>36</v>
      </c>
      <c r="G686" s="70">
        <f>'прил 4'!G2862</f>
        <v>3200000</v>
      </c>
      <c r="H686" s="70">
        <f>'прил 4'!H2862</f>
        <v>2799066.43</v>
      </c>
      <c r="I686" s="70">
        <f>'прил 4'!I2862</f>
        <v>3200000</v>
      </c>
      <c r="J686" s="159"/>
      <c r="K686" s="179"/>
      <c r="L686" s="179"/>
      <c r="M686" s="179"/>
      <c r="N686" s="179"/>
      <c r="O686" s="179"/>
      <c r="P686" s="179"/>
      <c r="Q686" s="179"/>
      <c r="R686" s="179"/>
    </row>
    <row r="687" spans="1:20" ht="65.25" customHeight="1" x14ac:dyDescent="0.2">
      <c r="A687" s="16" t="s">
        <v>1533</v>
      </c>
      <c r="B687" s="49">
        <v>793</v>
      </c>
      <c r="C687" s="15" t="s">
        <v>145</v>
      </c>
      <c r="D687" s="15" t="s">
        <v>155</v>
      </c>
      <c r="E687" s="15" t="s">
        <v>1528</v>
      </c>
      <c r="F687" s="15"/>
      <c r="G687" s="70">
        <f>G688</f>
        <v>200000</v>
      </c>
      <c r="H687" s="70">
        <f t="shared" ref="G687:I688" si="227">H688</f>
        <v>0</v>
      </c>
      <c r="I687" s="70">
        <f t="shared" si="227"/>
        <v>0</v>
      </c>
      <c r="J687" s="158"/>
      <c r="K687" s="69"/>
      <c r="L687" s="69"/>
      <c r="M687" s="69"/>
      <c r="N687" s="69"/>
      <c r="O687" s="69"/>
      <c r="P687" s="69"/>
      <c r="Q687" s="69"/>
      <c r="R687" s="69"/>
      <c r="S687" s="1"/>
      <c r="T687" s="1"/>
    </row>
    <row r="688" spans="1:20" ht="25.5" x14ac:dyDescent="0.2">
      <c r="A688" s="16" t="s">
        <v>33</v>
      </c>
      <c r="B688" s="49">
        <v>793</v>
      </c>
      <c r="C688" s="15" t="s">
        <v>145</v>
      </c>
      <c r="D688" s="15" t="s">
        <v>155</v>
      </c>
      <c r="E688" s="15" t="s">
        <v>1528</v>
      </c>
      <c r="F688" s="15" t="s">
        <v>34</v>
      </c>
      <c r="G688" s="70">
        <f t="shared" si="227"/>
        <v>200000</v>
      </c>
      <c r="H688" s="70">
        <f t="shared" si="227"/>
        <v>0</v>
      </c>
      <c r="I688" s="70">
        <f t="shared" si="227"/>
        <v>0</v>
      </c>
      <c r="J688" s="158"/>
      <c r="K688" s="69"/>
      <c r="L688" s="69"/>
      <c r="M688" s="69"/>
      <c r="N688" s="69"/>
      <c r="O688" s="69"/>
      <c r="P688" s="69"/>
      <c r="Q688" s="69"/>
      <c r="R688" s="69"/>
      <c r="S688" s="1"/>
      <c r="T688" s="1"/>
    </row>
    <row r="689" spans="1:23" ht="25.5" x14ac:dyDescent="0.2">
      <c r="A689" s="16" t="s">
        <v>35</v>
      </c>
      <c r="B689" s="49">
        <v>793</v>
      </c>
      <c r="C689" s="15" t="s">
        <v>145</v>
      </c>
      <c r="D689" s="15" t="s">
        <v>155</v>
      </c>
      <c r="E689" s="15" t="s">
        <v>1528</v>
      </c>
      <c r="F689" s="15" t="s">
        <v>36</v>
      </c>
      <c r="G689" s="70">
        <f>'прил 4'!G2905</f>
        <v>200000</v>
      </c>
      <c r="H689" s="70"/>
      <c r="I689" s="70"/>
      <c r="J689" s="158"/>
      <c r="K689" s="69"/>
      <c r="L689" s="69"/>
      <c r="M689" s="69"/>
      <c r="N689" s="69"/>
      <c r="O689" s="69"/>
      <c r="P689" s="69"/>
      <c r="Q689" s="69"/>
      <c r="R689" s="69"/>
      <c r="S689" s="1"/>
      <c r="T689" s="1"/>
    </row>
    <row r="690" spans="1:23" ht="51" x14ac:dyDescent="0.2">
      <c r="A690" s="16" t="s">
        <v>1614</v>
      </c>
      <c r="B690" s="49"/>
      <c r="C690" s="15"/>
      <c r="D690" s="15"/>
      <c r="E690" s="15" t="s">
        <v>1615</v>
      </c>
      <c r="F690" s="15"/>
      <c r="G690" s="70">
        <f>G691</f>
        <v>108000</v>
      </c>
      <c r="H690" s="70"/>
      <c r="I690" s="70"/>
      <c r="J690" s="158"/>
      <c r="K690" s="69"/>
      <c r="L690" s="69"/>
      <c r="M690" s="69"/>
      <c r="N690" s="69"/>
      <c r="O690" s="69"/>
      <c r="P690" s="69"/>
      <c r="Q690" s="69"/>
      <c r="R690" s="69"/>
      <c r="S690" s="1"/>
      <c r="T690" s="1"/>
    </row>
    <row r="691" spans="1:23" ht="25.5" x14ac:dyDescent="0.2">
      <c r="A691" s="16" t="s">
        <v>33</v>
      </c>
      <c r="B691" s="49"/>
      <c r="C691" s="15"/>
      <c r="D691" s="15"/>
      <c r="E691" s="15" t="s">
        <v>1615</v>
      </c>
      <c r="F691" s="15" t="s">
        <v>34</v>
      </c>
      <c r="G691" s="70">
        <f>G692</f>
        <v>108000</v>
      </c>
      <c r="H691" s="70"/>
      <c r="I691" s="70"/>
      <c r="J691" s="158"/>
      <c r="K691" s="69"/>
      <c r="L691" s="69"/>
      <c r="M691" s="69"/>
      <c r="N691" s="69"/>
      <c r="O691" s="69"/>
      <c r="P691" s="69"/>
      <c r="Q691" s="69"/>
      <c r="R691" s="69"/>
      <c r="S691" s="1"/>
      <c r="T691" s="1"/>
    </row>
    <row r="692" spans="1:23" ht="25.5" x14ac:dyDescent="0.2">
      <c r="A692" s="16" t="s">
        <v>35</v>
      </c>
      <c r="B692" s="49"/>
      <c r="C692" s="15"/>
      <c r="D692" s="15"/>
      <c r="E692" s="15" t="s">
        <v>1615</v>
      </c>
      <c r="F692" s="15" t="s">
        <v>36</v>
      </c>
      <c r="G692" s="70">
        <f>'прил 4'!G2908</f>
        <v>108000</v>
      </c>
      <c r="H692" s="70"/>
      <c r="I692" s="70"/>
      <c r="J692" s="158"/>
      <c r="K692" s="69"/>
      <c r="L692" s="69"/>
      <c r="M692" s="69"/>
      <c r="N692" s="69"/>
      <c r="O692" s="69"/>
      <c r="P692" s="69"/>
      <c r="Q692" s="69"/>
      <c r="R692" s="69"/>
      <c r="S692" s="1"/>
      <c r="T692" s="1"/>
    </row>
    <row r="693" spans="1:23" ht="51" x14ac:dyDescent="0.2">
      <c r="A693" s="16" t="s">
        <v>1616</v>
      </c>
      <c r="B693" s="49"/>
      <c r="C693" s="15"/>
      <c r="D693" s="15"/>
      <c r="E693" s="15" t="s">
        <v>1617</v>
      </c>
      <c r="F693" s="15"/>
      <c r="G693" s="70">
        <f>G694</f>
        <v>382630</v>
      </c>
      <c r="H693" s="70"/>
      <c r="I693" s="70"/>
      <c r="J693" s="158"/>
      <c r="K693" s="69"/>
      <c r="L693" s="69"/>
      <c r="M693" s="69"/>
      <c r="N693" s="69"/>
      <c r="O693" s="69"/>
      <c r="P693" s="69"/>
      <c r="Q693" s="69"/>
      <c r="R693" s="69"/>
      <c r="S693" s="1"/>
      <c r="T693" s="1"/>
    </row>
    <row r="694" spans="1:23" ht="25.5" x14ac:dyDescent="0.2">
      <c r="A694" s="16" t="s">
        <v>33</v>
      </c>
      <c r="B694" s="49"/>
      <c r="C694" s="15"/>
      <c r="D694" s="15"/>
      <c r="E694" s="15" t="s">
        <v>1617</v>
      </c>
      <c r="F694" s="15" t="s">
        <v>34</v>
      </c>
      <c r="G694" s="70">
        <f>G695</f>
        <v>382630</v>
      </c>
      <c r="H694" s="70"/>
      <c r="I694" s="70"/>
      <c r="J694" s="158"/>
      <c r="K694" s="69"/>
      <c r="L694" s="69"/>
      <c r="M694" s="69"/>
      <c r="N694" s="69"/>
      <c r="O694" s="69"/>
      <c r="P694" s="69"/>
      <c r="Q694" s="69"/>
      <c r="R694" s="69"/>
      <c r="S694" s="1"/>
      <c r="T694" s="1"/>
    </row>
    <row r="695" spans="1:23" ht="25.5" x14ac:dyDescent="0.2">
      <c r="A695" s="16" t="s">
        <v>35</v>
      </c>
      <c r="B695" s="49"/>
      <c r="C695" s="15"/>
      <c r="D695" s="15"/>
      <c r="E695" s="15" t="s">
        <v>1617</v>
      </c>
      <c r="F695" s="15" t="s">
        <v>36</v>
      </c>
      <c r="G695" s="70">
        <f>'прил 4'!G2911</f>
        <v>382630</v>
      </c>
      <c r="H695" s="70"/>
      <c r="I695" s="70"/>
      <c r="J695" s="158"/>
      <c r="K695" s="69"/>
      <c r="L695" s="69"/>
      <c r="M695" s="69"/>
      <c r="N695" s="69"/>
      <c r="O695" s="69"/>
      <c r="P695" s="69"/>
      <c r="Q695" s="69"/>
      <c r="R695" s="69"/>
      <c r="S695" s="1"/>
      <c r="T695" s="1"/>
    </row>
    <row r="696" spans="1:23" s="22" customFormat="1" ht="35.25" customHeight="1" x14ac:dyDescent="0.2">
      <c r="A696" s="102" t="s">
        <v>1030</v>
      </c>
      <c r="B696" s="35">
        <v>757</v>
      </c>
      <c r="C696" s="36" t="s">
        <v>23</v>
      </c>
      <c r="D696" s="36" t="s">
        <v>25</v>
      </c>
      <c r="E696" s="36" t="s">
        <v>175</v>
      </c>
      <c r="F696" s="36"/>
      <c r="G696" s="71">
        <f>G712+G721+G739+G743+G746+G755+G759+G763+G772+G778+G781+G784+G787+G799+G807+G810+G825+G828+G831+G834+G837+G853+G880+G703+G706+G709</f>
        <v>249348698.74999997</v>
      </c>
      <c r="H696" s="71">
        <f>H712+H721+H739+H743+H746+H755+H759+H763+H772+H778+H781+H784+H787+H799+H807+H810+H825+H828+H831+H834+H837+H853+H880</f>
        <v>256864219.76999998</v>
      </c>
      <c r="I696" s="71">
        <f>I712+I721+I739+I743+I746+I755+I759+I763+I772+I778+I781+I784+I787+I799+I807+I810+I825+I828+I831+I834+I837+I853+I880</f>
        <v>269703681.12</v>
      </c>
      <c r="J696" s="21">
        <v>24472950</v>
      </c>
      <c r="P696" s="21"/>
      <c r="Q696" s="213"/>
      <c r="R696" s="21"/>
      <c r="S696" s="21"/>
      <c r="T696" s="21">
        <f>'прил 4'!G50++'прил 4'!G213+'прил 4'!G504+'прил 4'!G1766</f>
        <v>248348698.74999997</v>
      </c>
      <c r="V696" s="21"/>
      <c r="W696" s="21"/>
    </row>
    <row r="697" spans="1:23" ht="93" hidden="1" customHeight="1" x14ac:dyDescent="0.2">
      <c r="A697" s="101" t="s">
        <v>1279</v>
      </c>
      <c r="B697" s="82" t="s">
        <v>48</v>
      </c>
      <c r="C697" s="82" t="s">
        <v>41</v>
      </c>
      <c r="D697" s="82" t="s">
        <v>16</v>
      </c>
      <c r="E697" s="15" t="s">
        <v>1278</v>
      </c>
      <c r="F697" s="15"/>
      <c r="G697" s="8">
        <f>G698</f>
        <v>0</v>
      </c>
      <c r="H697" s="83">
        <f t="shared" ref="H697:I698" si="228">H698</f>
        <v>0</v>
      </c>
      <c r="I697" s="83">
        <f t="shared" si="228"/>
        <v>0</v>
      </c>
      <c r="J697" s="159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3" ht="39.75" hidden="1" customHeight="1" x14ac:dyDescent="0.2">
      <c r="A698" s="80" t="s">
        <v>27</v>
      </c>
      <c r="B698" s="82" t="s">
        <v>48</v>
      </c>
      <c r="C698" s="82" t="s">
        <v>41</v>
      </c>
      <c r="D698" s="82" t="s">
        <v>16</v>
      </c>
      <c r="E698" s="15" t="s">
        <v>1278</v>
      </c>
      <c r="F698" s="15" t="s">
        <v>28</v>
      </c>
      <c r="G698" s="8">
        <f>G699</f>
        <v>0</v>
      </c>
      <c r="H698" s="83">
        <f t="shared" si="228"/>
        <v>0</v>
      </c>
      <c r="I698" s="83">
        <f t="shared" si="228"/>
        <v>0</v>
      </c>
      <c r="J698" s="159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3" ht="19.5" hidden="1" customHeight="1" x14ac:dyDescent="0.2">
      <c r="A699" s="119" t="s">
        <v>559</v>
      </c>
      <c r="B699" s="82" t="s">
        <v>48</v>
      </c>
      <c r="C699" s="82" t="s">
        <v>41</v>
      </c>
      <c r="D699" s="82" t="s">
        <v>16</v>
      </c>
      <c r="E699" s="15" t="s">
        <v>1278</v>
      </c>
      <c r="F699" s="15" t="s">
        <v>558</v>
      </c>
      <c r="G699" s="8">
        <f>'прил 4'!G132</f>
        <v>0</v>
      </c>
      <c r="H699" s="84"/>
      <c r="I699" s="84"/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3" ht="81.75" hidden="1" customHeight="1" x14ac:dyDescent="0.2">
      <c r="A700" s="101" t="s">
        <v>1276</v>
      </c>
      <c r="B700" s="82" t="s">
        <v>48</v>
      </c>
      <c r="C700" s="82" t="s">
        <v>41</v>
      </c>
      <c r="D700" s="82" t="s">
        <v>16</v>
      </c>
      <c r="E700" s="15" t="s">
        <v>1277</v>
      </c>
      <c r="F700" s="15"/>
      <c r="G700" s="8">
        <f>G701</f>
        <v>447366</v>
      </c>
      <c r="H700" s="83">
        <f t="shared" ref="H700:I701" si="229">H701</f>
        <v>0</v>
      </c>
      <c r="I700" s="83">
        <f t="shared" si="229"/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3" ht="39.75" hidden="1" customHeight="1" x14ac:dyDescent="0.2">
      <c r="A701" s="80" t="s">
        <v>27</v>
      </c>
      <c r="B701" s="82" t="s">
        <v>48</v>
      </c>
      <c r="C701" s="82" t="s">
        <v>41</v>
      </c>
      <c r="D701" s="82" t="s">
        <v>16</v>
      </c>
      <c r="E701" s="15" t="s">
        <v>1277</v>
      </c>
      <c r="F701" s="15" t="s">
        <v>28</v>
      </c>
      <c r="G701" s="8">
        <f>G702</f>
        <v>447366</v>
      </c>
      <c r="H701" s="83">
        <f t="shared" si="229"/>
        <v>0</v>
      </c>
      <c r="I701" s="83">
        <f t="shared" si="229"/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3" ht="19.5" hidden="1" customHeight="1" x14ac:dyDescent="0.2">
      <c r="A702" s="119" t="s">
        <v>559</v>
      </c>
      <c r="B702" s="82" t="s">
        <v>48</v>
      </c>
      <c r="C702" s="82" t="s">
        <v>41</v>
      </c>
      <c r="D702" s="82" t="s">
        <v>16</v>
      </c>
      <c r="E702" s="15" t="s">
        <v>1277</v>
      </c>
      <c r="F702" s="15" t="s">
        <v>558</v>
      </c>
      <c r="G702" s="8">
        <f>'прил 4'!G222</f>
        <v>447366</v>
      </c>
      <c r="H702" s="84"/>
      <c r="I702" s="84"/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3" ht="81.75" customHeight="1" x14ac:dyDescent="0.2">
      <c r="A703" s="101" t="s">
        <v>1276</v>
      </c>
      <c r="B703" s="82" t="s">
        <v>48</v>
      </c>
      <c r="C703" s="82" t="s">
        <v>41</v>
      </c>
      <c r="D703" s="82" t="s">
        <v>16</v>
      </c>
      <c r="E703" s="15" t="s">
        <v>1277</v>
      </c>
      <c r="F703" s="15"/>
      <c r="G703" s="8">
        <f>G704</f>
        <v>447366</v>
      </c>
      <c r="H703" s="83">
        <f t="shared" ref="H703:I704" si="230">H704</f>
        <v>0</v>
      </c>
      <c r="I703" s="83">
        <f t="shared" si="230"/>
        <v>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3" ht="39.75" customHeight="1" x14ac:dyDescent="0.2">
      <c r="A704" s="80" t="s">
        <v>27</v>
      </c>
      <c r="B704" s="82" t="s">
        <v>48</v>
      </c>
      <c r="C704" s="82" t="s">
        <v>41</v>
      </c>
      <c r="D704" s="82" t="s">
        <v>16</v>
      </c>
      <c r="E704" s="15" t="s">
        <v>1277</v>
      </c>
      <c r="F704" s="15" t="s">
        <v>28</v>
      </c>
      <c r="G704" s="8">
        <f>G705</f>
        <v>447366</v>
      </c>
      <c r="H704" s="83">
        <f t="shared" si="230"/>
        <v>0</v>
      </c>
      <c r="I704" s="83">
        <f t="shared" si="230"/>
        <v>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ht="19.5" customHeight="1" x14ac:dyDescent="0.2">
      <c r="A705" s="119" t="s">
        <v>29</v>
      </c>
      <c r="B705" s="82" t="s">
        <v>48</v>
      </c>
      <c r="C705" s="82" t="s">
        <v>41</v>
      </c>
      <c r="D705" s="82" t="s">
        <v>16</v>
      </c>
      <c r="E705" s="15" t="s">
        <v>1277</v>
      </c>
      <c r="F705" s="15" t="s">
        <v>558</v>
      </c>
      <c r="G705" s="8">
        <f>'прил 4'!G222</f>
        <v>447366</v>
      </c>
      <c r="H705" s="84"/>
      <c r="I705" s="84"/>
      <c r="J705" s="159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x14ac:dyDescent="0.2">
      <c r="A706" s="80" t="s">
        <v>861</v>
      </c>
      <c r="B706" s="133">
        <v>757</v>
      </c>
      <c r="C706" s="82" t="s">
        <v>41</v>
      </c>
      <c r="D706" s="82" t="s">
        <v>16</v>
      </c>
      <c r="E706" s="82" t="s">
        <v>860</v>
      </c>
      <c r="F706" s="82"/>
      <c r="G706" s="70">
        <f>G707</f>
        <v>335851</v>
      </c>
      <c r="H706" s="84">
        <f t="shared" ref="H706:I706" si="231">H707</f>
        <v>0</v>
      </c>
      <c r="I706" s="84">
        <f t="shared" si="231"/>
        <v>0</v>
      </c>
      <c r="J706" s="159"/>
      <c r="K706" s="166"/>
      <c r="L706" s="166"/>
      <c r="M706" s="166"/>
      <c r="N706" s="166"/>
      <c r="O706" s="166"/>
      <c r="P706" s="166"/>
      <c r="Q706" s="166"/>
      <c r="R706" s="166"/>
      <c r="S706" s="1"/>
      <c r="T706" s="1"/>
    </row>
    <row r="707" spans="1:20" ht="25.5" x14ac:dyDescent="0.2">
      <c r="A707" s="80" t="s">
        <v>27</v>
      </c>
      <c r="B707" s="133">
        <v>757</v>
      </c>
      <c r="C707" s="82" t="s">
        <v>41</v>
      </c>
      <c r="D707" s="82" t="s">
        <v>16</v>
      </c>
      <c r="E707" s="82" t="s">
        <v>860</v>
      </c>
      <c r="F707" s="82" t="s">
        <v>28</v>
      </c>
      <c r="G707" s="70">
        <f>G708</f>
        <v>335851</v>
      </c>
      <c r="H707" s="84">
        <f>H708</f>
        <v>0</v>
      </c>
      <c r="I707" s="84">
        <f>I708</f>
        <v>0</v>
      </c>
      <c r="J707" s="159"/>
      <c r="K707" s="166"/>
      <c r="L707" s="166"/>
      <c r="M707" s="166"/>
      <c r="N707" s="166"/>
      <c r="O707" s="166"/>
      <c r="P707" s="166"/>
      <c r="Q707" s="166"/>
      <c r="R707" s="166"/>
      <c r="S707" s="1"/>
      <c r="T707" s="1"/>
    </row>
    <row r="708" spans="1:20" ht="19.5" customHeight="1" x14ac:dyDescent="0.2">
      <c r="A708" s="80" t="s">
        <v>29</v>
      </c>
      <c r="B708" s="133">
        <v>757</v>
      </c>
      <c r="C708" s="82" t="s">
        <v>41</v>
      </c>
      <c r="D708" s="82" t="s">
        <v>16</v>
      </c>
      <c r="E708" s="82" t="s">
        <v>860</v>
      </c>
      <c r="F708" s="82" t="s">
        <v>30</v>
      </c>
      <c r="G708" s="70">
        <f>'прил 4'!G241</f>
        <v>335851</v>
      </c>
      <c r="H708" s="84"/>
      <c r="I708" s="84"/>
      <c r="J708" s="159"/>
      <c r="K708" s="166"/>
      <c r="L708" s="166"/>
      <c r="M708" s="166"/>
      <c r="N708" s="166"/>
      <c r="O708" s="166"/>
      <c r="P708" s="166"/>
      <c r="Q708" s="166"/>
      <c r="R708" s="166"/>
      <c r="S708" s="1"/>
      <c r="T708" s="1"/>
    </row>
    <row r="709" spans="1:20" ht="25.5" x14ac:dyDescent="0.2">
      <c r="A709" s="80" t="s">
        <v>1462</v>
      </c>
      <c r="B709" s="133">
        <v>757</v>
      </c>
      <c r="C709" s="82" t="s">
        <v>41</v>
      </c>
      <c r="D709" s="82" t="s">
        <v>16</v>
      </c>
      <c r="E709" s="82" t="s">
        <v>1498</v>
      </c>
      <c r="F709" s="82"/>
      <c r="G709" s="70">
        <f>G710</f>
        <v>226000</v>
      </c>
      <c r="H709" s="84">
        <f t="shared" ref="H709:I709" si="232">H710</f>
        <v>0</v>
      </c>
      <c r="I709" s="84">
        <f t="shared" si="232"/>
        <v>0</v>
      </c>
      <c r="J709" s="159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t="25.5" x14ac:dyDescent="0.2">
      <c r="A710" s="80" t="s">
        <v>27</v>
      </c>
      <c r="B710" s="133">
        <v>757</v>
      </c>
      <c r="C710" s="82" t="s">
        <v>41</v>
      </c>
      <c r="D710" s="82" t="s">
        <v>16</v>
      </c>
      <c r="E710" s="82" t="s">
        <v>1498</v>
      </c>
      <c r="F710" s="82" t="s">
        <v>28</v>
      </c>
      <c r="G710" s="70">
        <f>G711</f>
        <v>226000</v>
      </c>
      <c r="H710" s="84">
        <f>H711</f>
        <v>0</v>
      </c>
      <c r="I710" s="84">
        <f>I711</f>
        <v>0</v>
      </c>
      <c r="J710" s="159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19.5" customHeight="1" x14ac:dyDescent="0.2">
      <c r="A711" s="80" t="s">
        <v>29</v>
      </c>
      <c r="B711" s="133">
        <v>757</v>
      </c>
      <c r="C711" s="82" t="s">
        <v>41</v>
      </c>
      <c r="D711" s="82" t="s">
        <v>16</v>
      </c>
      <c r="E711" s="82" t="s">
        <v>1498</v>
      </c>
      <c r="F711" s="82" t="s">
        <v>30</v>
      </c>
      <c r="G711" s="70">
        <f>'прил 4'!G244</f>
        <v>226000</v>
      </c>
      <c r="H711" s="84"/>
      <c r="I711" s="84"/>
      <c r="J711" s="159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 ht="45" customHeight="1" x14ac:dyDescent="0.2">
      <c r="A712" s="373" t="s">
        <v>1338</v>
      </c>
      <c r="B712" s="14">
        <v>757</v>
      </c>
      <c r="C712" s="15" t="s">
        <v>41</v>
      </c>
      <c r="D712" s="15" t="s">
        <v>16</v>
      </c>
      <c r="E712" s="15" t="s">
        <v>364</v>
      </c>
      <c r="F712" s="15"/>
      <c r="G712" s="83">
        <f t="shared" ref="G712:I713" si="233">G713</f>
        <v>264580.78999999998</v>
      </c>
      <c r="H712" s="8">
        <f>H713</f>
        <v>264580.78999999998</v>
      </c>
      <c r="I712" s="8">
        <f t="shared" si="233"/>
        <v>264580.78999999998</v>
      </c>
      <c r="J712" s="2">
        <v>25800</v>
      </c>
      <c r="K712" s="2" t="e">
        <f>G712+G715+G739+G743+G787+G799+G807+#REF!+#REF!+G810+G817+G819+G822+G825+#REF!+#REF!</f>
        <v>#REF!</v>
      </c>
      <c r="Q712" s="156"/>
      <c r="T712" s="2">
        <f>T696-G696</f>
        <v>-1000000</v>
      </c>
    </row>
    <row r="713" spans="1:20" ht="25.5" x14ac:dyDescent="0.2">
      <c r="A713" s="80" t="s">
        <v>27</v>
      </c>
      <c r="B713" s="14">
        <v>757</v>
      </c>
      <c r="C713" s="15" t="s">
        <v>41</v>
      </c>
      <c r="D713" s="15" t="s">
        <v>16</v>
      </c>
      <c r="E713" s="15" t="s">
        <v>364</v>
      </c>
      <c r="F713" s="15" t="s">
        <v>28</v>
      </c>
      <c r="G713" s="83">
        <f t="shared" si="233"/>
        <v>264580.78999999998</v>
      </c>
      <c r="H713" s="8">
        <f t="shared" si="233"/>
        <v>264580.78999999998</v>
      </c>
      <c r="I713" s="8">
        <f t="shared" si="233"/>
        <v>264580.78999999998</v>
      </c>
      <c r="J713" s="2">
        <v>60633148</v>
      </c>
    </row>
    <row r="714" spans="1:20" x14ac:dyDescent="0.2">
      <c r="A714" s="80" t="s">
        <v>29</v>
      </c>
      <c r="B714" s="14">
        <v>757</v>
      </c>
      <c r="C714" s="15" t="s">
        <v>41</v>
      </c>
      <c r="D714" s="15" t="s">
        <v>16</v>
      </c>
      <c r="E714" s="15" t="s">
        <v>364</v>
      </c>
      <c r="F714" s="15" t="s">
        <v>30</v>
      </c>
      <c r="G714" s="83">
        <f>'прил 4'!G321</f>
        <v>264580.78999999998</v>
      </c>
      <c r="H714" s="8">
        <f>'прил 4'!H321</f>
        <v>264580.78999999998</v>
      </c>
      <c r="I714" s="8">
        <f>'прил 4'!I321</f>
        <v>264580.78999999998</v>
      </c>
      <c r="J714" s="2">
        <v>7498067</v>
      </c>
    </row>
    <row r="715" spans="1:20" ht="93" hidden="1" customHeight="1" x14ac:dyDescent="0.2">
      <c r="A715" s="80" t="s">
        <v>252</v>
      </c>
      <c r="B715" s="14">
        <v>757</v>
      </c>
      <c r="C715" s="15" t="s">
        <v>23</v>
      </c>
      <c r="D715" s="15" t="s">
        <v>66</v>
      </c>
      <c r="E715" s="15" t="s">
        <v>520</v>
      </c>
      <c r="F715" s="15"/>
      <c r="G715" s="84">
        <f>G717</f>
        <v>0</v>
      </c>
      <c r="H715" s="8">
        <v>0</v>
      </c>
      <c r="I715" s="8">
        <v>0</v>
      </c>
      <c r="J715" s="1"/>
    </row>
    <row r="716" spans="1:20" ht="36" hidden="1" customHeight="1" x14ac:dyDescent="0.2">
      <c r="A716" s="80" t="s">
        <v>27</v>
      </c>
      <c r="B716" s="14">
        <v>757</v>
      </c>
      <c r="C716" s="15" t="s">
        <v>23</v>
      </c>
      <c r="D716" s="15" t="s">
        <v>66</v>
      </c>
      <c r="E716" s="15" t="s">
        <v>520</v>
      </c>
      <c r="F716" s="15" t="s">
        <v>28</v>
      </c>
      <c r="G716" s="84">
        <f>G717</f>
        <v>0</v>
      </c>
      <c r="H716" s="8">
        <v>0</v>
      </c>
      <c r="I716" s="8">
        <v>0</v>
      </c>
      <c r="J716" s="1"/>
    </row>
    <row r="717" spans="1:20" ht="19.5" hidden="1" customHeight="1" x14ac:dyDescent="0.2">
      <c r="A717" s="80" t="s">
        <v>29</v>
      </c>
      <c r="B717" s="14">
        <v>757</v>
      </c>
      <c r="C717" s="15" t="s">
        <v>23</v>
      </c>
      <c r="D717" s="15" t="s">
        <v>66</v>
      </c>
      <c r="E717" s="15" t="s">
        <v>520</v>
      </c>
      <c r="F717" s="15" t="s">
        <v>30</v>
      </c>
      <c r="G717" s="84">
        <f>'прил 4'!G80</f>
        <v>0</v>
      </c>
      <c r="H717" s="8">
        <v>0</v>
      </c>
      <c r="I717" s="8">
        <v>0</v>
      </c>
      <c r="J717" s="1"/>
    </row>
    <row r="718" spans="1:20" ht="69" hidden="1" customHeight="1" x14ac:dyDescent="0.2">
      <c r="A718" s="80" t="s">
        <v>903</v>
      </c>
      <c r="B718" s="14">
        <v>757</v>
      </c>
      <c r="C718" s="15" t="s">
        <v>41</v>
      </c>
      <c r="D718" s="15" t="s">
        <v>16</v>
      </c>
      <c r="E718" s="15" t="s">
        <v>902</v>
      </c>
      <c r="F718" s="15"/>
      <c r="G718" s="8">
        <f t="shared" ref="G718:I719" si="234">G719</f>
        <v>0</v>
      </c>
      <c r="H718" s="8">
        <f t="shared" si="234"/>
        <v>0</v>
      </c>
      <c r="I718" s="8">
        <f t="shared" si="234"/>
        <v>0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t="25.5" hidden="1" x14ac:dyDescent="0.2">
      <c r="A719" s="80" t="s">
        <v>27</v>
      </c>
      <c r="B719" s="14">
        <v>757</v>
      </c>
      <c r="C719" s="15" t="s">
        <v>41</v>
      </c>
      <c r="D719" s="15" t="s">
        <v>16</v>
      </c>
      <c r="E719" s="15" t="s">
        <v>902</v>
      </c>
      <c r="F719" s="15" t="s">
        <v>28</v>
      </c>
      <c r="G719" s="8">
        <f t="shared" si="234"/>
        <v>0</v>
      </c>
      <c r="H719" s="8">
        <f t="shared" si="234"/>
        <v>0</v>
      </c>
      <c r="I719" s="8">
        <f t="shared" si="234"/>
        <v>0</v>
      </c>
      <c r="J719" s="160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idden="1" x14ac:dyDescent="0.2">
      <c r="A720" s="80" t="s">
        <v>29</v>
      </c>
      <c r="B720" s="14">
        <v>757</v>
      </c>
      <c r="C720" s="15" t="s">
        <v>41</v>
      </c>
      <c r="D720" s="15" t="s">
        <v>16</v>
      </c>
      <c r="E720" s="15" t="s">
        <v>902</v>
      </c>
      <c r="F720" s="15" t="s">
        <v>30</v>
      </c>
      <c r="G720" s="8">
        <f>'прил 4'!G340</f>
        <v>0</v>
      </c>
      <c r="H720" s="8">
        <f>'прил 4'!H340</f>
        <v>0</v>
      </c>
      <c r="I720" s="8">
        <f>'прил 4'!I340</f>
        <v>0</v>
      </c>
      <c r="J720" s="160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75.75" customHeight="1" x14ac:dyDescent="0.2">
      <c r="A721" s="374" t="s">
        <v>1310</v>
      </c>
      <c r="B721" s="15" t="s">
        <v>48</v>
      </c>
      <c r="C721" s="15" t="s">
        <v>41</v>
      </c>
      <c r="D721" s="15" t="s">
        <v>16</v>
      </c>
      <c r="E721" s="15" t="s">
        <v>823</v>
      </c>
      <c r="F721" s="15"/>
      <c r="G721" s="83">
        <f>G722</f>
        <v>377556.29</v>
      </c>
      <c r="H721" s="83">
        <f t="shared" ref="H721:I721" si="235">H722</f>
        <v>378035.76</v>
      </c>
      <c r="I721" s="83">
        <f t="shared" si="235"/>
        <v>387905.94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39.75" customHeight="1" x14ac:dyDescent="0.2">
      <c r="A722" s="80" t="s">
        <v>27</v>
      </c>
      <c r="B722" s="15" t="s">
        <v>48</v>
      </c>
      <c r="C722" s="15" t="s">
        <v>41</v>
      </c>
      <c r="D722" s="15" t="s">
        <v>16</v>
      </c>
      <c r="E722" s="15" t="s">
        <v>823</v>
      </c>
      <c r="F722" s="15" t="s">
        <v>28</v>
      </c>
      <c r="G722" s="83">
        <f>G723</f>
        <v>377556.29</v>
      </c>
      <c r="H722" s="83">
        <f t="shared" ref="H722:I722" si="236">H723</f>
        <v>378035.76</v>
      </c>
      <c r="I722" s="83">
        <f t="shared" si="236"/>
        <v>387905.94</v>
      </c>
      <c r="J722" s="159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t="19.5" customHeight="1" x14ac:dyDescent="0.2">
      <c r="A723" s="50" t="s">
        <v>29</v>
      </c>
      <c r="B723" s="15" t="s">
        <v>48</v>
      </c>
      <c r="C723" s="15" t="s">
        <v>41</v>
      </c>
      <c r="D723" s="15" t="s">
        <v>16</v>
      </c>
      <c r="E723" s="15" t="s">
        <v>823</v>
      </c>
      <c r="F723" s="15" t="s">
        <v>30</v>
      </c>
      <c r="G723" s="83">
        <f>'прил 4'!G225</f>
        <v>377556.29</v>
      </c>
      <c r="H723" s="83">
        <f>'прил 4'!H225</f>
        <v>378035.76</v>
      </c>
      <c r="I723" s="83">
        <f>'прил 4'!I225</f>
        <v>387905.94</v>
      </c>
      <c r="J723" s="159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ht="25.5" hidden="1" customHeight="1" x14ac:dyDescent="0.2">
      <c r="A724" s="79" t="s">
        <v>822</v>
      </c>
      <c r="B724" s="14">
        <v>757</v>
      </c>
      <c r="C724" s="15" t="s">
        <v>41</v>
      </c>
      <c r="D724" s="15" t="s">
        <v>16</v>
      </c>
      <c r="E724" s="15" t="s">
        <v>821</v>
      </c>
      <c r="F724" s="14"/>
      <c r="G724" s="84">
        <f t="shared" ref="G724:I725" si="237">G725</f>
        <v>0</v>
      </c>
      <c r="H724" s="70">
        <f t="shared" si="237"/>
        <v>0</v>
      </c>
      <c r="I724" s="70">
        <f t="shared" si="237"/>
        <v>0</v>
      </c>
      <c r="J724" s="159"/>
      <c r="K724" s="166"/>
      <c r="L724" s="166"/>
      <c r="M724" s="166"/>
      <c r="N724" s="166"/>
      <c r="O724" s="166"/>
      <c r="P724" s="166"/>
      <c r="Q724" s="166"/>
      <c r="R724" s="166"/>
      <c r="S724" s="1"/>
      <c r="T724" s="1"/>
    </row>
    <row r="725" spans="1:20" ht="25.5" hidden="1" x14ac:dyDescent="0.2">
      <c r="A725" s="16" t="s">
        <v>27</v>
      </c>
      <c r="B725" s="14">
        <v>757</v>
      </c>
      <c r="C725" s="15" t="s">
        <v>41</v>
      </c>
      <c r="D725" s="15" t="s">
        <v>16</v>
      </c>
      <c r="E725" s="15" t="s">
        <v>821</v>
      </c>
      <c r="F725" s="15" t="s">
        <v>28</v>
      </c>
      <c r="G725" s="92">
        <f t="shared" si="237"/>
        <v>0</v>
      </c>
      <c r="H725" s="25">
        <f t="shared" si="237"/>
        <v>0</v>
      </c>
      <c r="I725" s="25">
        <f t="shared" si="237"/>
        <v>0</v>
      </c>
      <c r="J725" s="161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idden="1" x14ac:dyDescent="0.2">
      <c r="A726" s="16" t="s">
        <v>29</v>
      </c>
      <c r="B726" s="14">
        <v>757</v>
      </c>
      <c r="C726" s="15" t="s">
        <v>41</v>
      </c>
      <c r="D726" s="15" t="s">
        <v>16</v>
      </c>
      <c r="E726" s="15" t="s">
        <v>821</v>
      </c>
      <c r="F726" s="15" t="s">
        <v>30</v>
      </c>
      <c r="G726" s="92"/>
      <c r="H726" s="25">
        <v>0</v>
      </c>
      <c r="I726" s="25">
        <v>0</v>
      </c>
      <c r="J726" s="161"/>
      <c r="K726" s="166"/>
      <c r="L726" s="166"/>
      <c r="M726" s="166"/>
      <c r="N726" s="166"/>
      <c r="O726" s="166"/>
      <c r="P726" s="166"/>
      <c r="Q726" s="166"/>
      <c r="R726" s="166"/>
      <c r="S726" s="1"/>
      <c r="T726" s="1"/>
    </row>
    <row r="727" spans="1:20" ht="25.5" hidden="1" customHeight="1" x14ac:dyDescent="0.2">
      <c r="A727" s="79" t="s">
        <v>822</v>
      </c>
      <c r="B727" s="14">
        <v>757</v>
      </c>
      <c r="C727" s="15" t="s">
        <v>41</v>
      </c>
      <c r="D727" s="15" t="s">
        <v>16</v>
      </c>
      <c r="E727" s="15" t="s">
        <v>821</v>
      </c>
      <c r="F727" s="14"/>
      <c r="G727" s="84">
        <f>G730+G733</f>
        <v>0</v>
      </c>
      <c r="H727" s="70">
        <f t="shared" ref="H727:I727" si="238">H728</f>
        <v>0</v>
      </c>
      <c r="I727" s="70">
        <f t="shared" si="238"/>
        <v>0</v>
      </c>
      <c r="J727" s="159"/>
      <c r="K727" s="166"/>
      <c r="L727" s="166"/>
      <c r="M727" s="166"/>
      <c r="N727" s="166"/>
      <c r="O727" s="166"/>
      <c r="P727" s="166"/>
      <c r="Q727" s="166"/>
      <c r="R727" s="166"/>
      <c r="S727" s="1"/>
      <c r="T727" s="1"/>
    </row>
    <row r="728" spans="1:20" ht="25.5" hidden="1" x14ac:dyDescent="0.2">
      <c r="A728" s="16" t="s">
        <v>27</v>
      </c>
      <c r="B728" s="14">
        <v>757</v>
      </c>
      <c r="C728" s="15" t="s">
        <v>41</v>
      </c>
      <c r="D728" s="15" t="s">
        <v>16</v>
      </c>
      <c r="E728" s="15" t="s">
        <v>821</v>
      </c>
      <c r="F728" s="15" t="s">
        <v>28</v>
      </c>
      <c r="G728" s="92">
        <f>G729</f>
        <v>0</v>
      </c>
      <c r="H728" s="25">
        <f>H729</f>
        <v>0</v>
      </c>
      <c r="I728" s="25">
        <f>I729</f>
        <v>0</v>
      </c>
      <c r="J728" s="161"/>
      <c r="K728" s="166"/>
      <c r="L728" s="166"/>
      <c r="M728" s="166"/>
      <c r="N728" s="166"/>
      <c r="O728" s="166"/>
      <c r="P728" s="166"/>
      <c r="Q728" s="166"/>
      <c r="R728" s="166"/>
      <c r="S728" s="1"/>
      <c r="T728" s="1"/>
    </row>
    <row r="729" spans="1:20" hidden="1" x14ac:dyDescent="0.2">
      <c r="A729" s="16" t="s">
        <v>29</v>
      </c>
      <c r="B729" s="14">
        <v>757</v>
      </c>
      <c r="C729" s="15" t="s">
        <v>41</v>
      </c>
      <c r="D729" s="15" t="s">
        <v>16</v>
      </c>
      <c r="E729" s="15" t="s">
        <v>821</v>
      </c>
      <c r="F729" s="15" t="s">
        <v>30</v>
      </c>
      <c r="G729" s="92"/>
      <c r="H729" s="25"/>
      <c r="I729" s="25"/>
      <c r="J729" s="161"/>
      <c r="K729" s="166"/>
      <c r="L729" s="166"/>
      <c r="M729" s="166"/>
      <c r="N729" s="166"/>
      <c r="O729" s="166"/>
      <c r="P729" s="166"/>
      <c r="Q729" s="166"/>
      <c r="R729" s="166"/>
      <c r="S729" s="1"/>
      <c r="T729" s="1"/>
    </row>
    <row r="730" spans="1:20" ht="25.5" hidden="1" x14ac:dyDescent="0.2">
      <c r="A730" s="16" t="s">
        <v>863</v>
      </c>
      <c r="B730" s="14">
        <v>757</v>
      </c>
      <c r="C730" s="15" t="s">
        <v>41</v>
      </c>
      <c r="D730" s="15" t="s">
        <v>16</v>
      </c>
      <c r="E730" s="15" t="s">
        <v>862</v>
      </c>
      <c r="F730" s="15"/>
      <c r="G730" s="92">
        <f>G731</f>
        <v>0</v>
      </c>
      <c r="H730" s="92">
        <f t="shared" ref="H730:I730" si="239">H731</f>
        <v>0</v>
      </c>
      <c r="I730" s="92">
        <f t="shared" si="239"/>
        <v>0</v>
      </c>
      <c r="J730" s="161"/>
      <c r="K730" s="166"/>
      <c r="L730" s="166"/>
      <c r="M730" s="166"/>
      <c r="N730" s="166"/>
      <c r="O730" s="166"/>
      <c r="P730" s="166"/>
      <c r="Q730" s="166"/>
      <c r="R730" s="166"/>
      <c r="S730" s="1"/>
      <c r="T730" s="1"/>
    </row>
    <row r="731" spans="1:20" ht="25.5" hidden="1" x14ac:dyDescent="0.2">
      <c r="A731" s="16" t="s">
        <v>27</v>
      </c>
      <c r="B731" s="14">
        <v>757</v>
      </c>
      <c r="C731" s="15" t="s">
        <v>41</v>
      </c>
      <c r="D731" s="15" t="s">
        <v>16</v>
      </c>
      <c r="E731" s="15" t="s">
        <v>862</v>
      </c>
      <c r="F731" s="15" t="s">
        <v>28</v>
      </c>
      <c r="G731" s="92">
        <f>G732</f>
        <v>0</v>
      </c>
      <c r="H731" s="25">
        <f>H732</f>
        <v>0</v>
      </c>
      <c r="I731" s="25">
        <f>I732</f>
        <v>0</v>
      </c>
      <c r="J731" s="161"/>
      <c r="K731" s="166"/>
      <c r="L731" s="166"/>
      <c r="M731" s="166"/>
      <c r="N731" s="166"/>
      <c r="O731" s="166"/>
      <c r="P731" s="166"/>
      <c r="Q731" s="166"/>
      <c r="R731" s="166"/>
      <c r="S731" s="1"/>
      <c r="T731" s="1"/>
    </row>
    <row r="732" spans="1:20" hidden="1" x14ac:dyDescent="0.2">
      <c r="A732" s="16" t="s">
        <v>29</v>
      </c>
      <c r="B732" s="14">
        <v>757</v>
      </c>
      <c r="C732" s="15" t="s">
        <v>41</v>
      </c>
      <c r="D732" s="15" t="s">
        <v>16</v>
      </c>
      <c r="E732" s="15" t="s">
        <v>862</v>
      </c>
      <c r="F732" s="15" t="s">
        <v>30</v>
      </c>
      <c r="G732" s="92">
        <f>'прил 4'!G231</f>
        <v>0</v>
      </c>
      <c r="H732" s="92">
        <f>'прил 4'!H231</f>
        <v>0</v>
      </c>
      <c r="I732" s="92">
        <f>'прил 4'!I231</f>
        <v>0</v>
      </c>
      <c r="J732" s="161"/>
      <c r="K732" s="166"/>
      <c r="L732" s="166"/>
      <c r="M732" s="166"/>
      <c r="N732" s="166"/>
      <c r="O732" s="166"/>
      <c r="P732" s="166"/>
      <c r="Q732" s="166"/>
      <c r="R732" s="166"/>
      <c r="S732" s="1"/>
      <c r="T732" s="1"/>
    </row>
    <row r="733" spans="1:20" ht="25.5" hidden="1" x14ac:dyDescent="0.2">
      <c r="A733" s="16" t="s">
        <v>865</v>
      </c>
      <c r="B733" s="14">
        <v>757</v>
      </c>
      <c r="C733" s="15" t="s">
        <v>41</v>
      </c>
      <c r="D733" s="15" t="s">
        <v>16</v>
      </c>
      <c r="E733" s="15" t="s">
        <v>864</v>
      </c>
      <c r="F733" s="15"/>
      <c r="G733" s="92">
        <f>G734</f>
        <v>0</v>
      </c>
      <c r="H733" s="92">
        <f t="shared" ref="H733:I733" si="240">H734</f>
        <v>0</v>
      </c>
      <c r="I733" s="92">
        <f t="shared" si="240"/>
        <v>0</v>
      </c>
      <c r="J733" s="161"/>
      <c r="K733" s="166"/>
      <c r="L733" s="166"/>
      <c r="M733" s="166"/>
      <c r="N733" s="166"/>
      <c r="O733" s="166"/>
      <c r="P733" s="166"/>
      <c r="Q733" s="166"/>
      <c r="R733" s="166"/>
      <c r="S733" s="1"/>
      <c r="T733" s="1"/>
    </row>
    <row r="734" spans="1:20" ht="25.5" hidden="1" x14ac:dyDescent="0.2">
      <c r="A734" s="16" t="s">
        <v>27</v>
      </c>
      <c r="B734" s="14">
        <v>757</v>
      </c>
      <c r="C734" s="15" t="s">
        <v>41</v>
      </c>
      <c r="D734" s="15" t="s">
        <v>16</v>
      </c>
      <c r="E734" s="15" t="s">
        <v>864</v>
      </c>
      <c r="F734" s="15" t="s">
        <v>28</v>
      </c>
      <c r="G734" s="92">
        <f>G735</f>
        <v>0</v>
      </c>
      <c r="H734" s="25">
        <f>H735</f>
        <v>0</v>
      </c>
      <c r="I734" s="25">
        <f>I735</f>
        <v>0</v>
      </c>
      <c r="J734" s="161"/>
      <c r="K734" s="166"/>
      <c r="L734" s="166"/>
      <c r="M734" s="166"/>
      <c r="N734" s="166"/>
      <c r="O734" s="166"/>
      <c r="P734" s="166"/>
      <c r="Q734" s="166"/>
      <c r="R734" s="166"/>
      <c r="S734" s="1"/>
      <c r="T734" s="1"/>
    </row>
    <row r="735" spans="1:20" hidden="1" x14ac:dyDescent="0.2">
      <c r="A735" s="16" t="s">
        <v>29</v>
      </c>
      <c r="B735" s="14">
        <v>757</v>
      </c>
      <c r="C735" s="15" t="s">
        <v>41</v>
      </c>
      <c r="D735" s="15" t="s">
        <v>16</v>
      </c>
      <c r="E735" s="15" t="s">
        <v>864</v>
      </c>
      <c r="F735" s="15" t="s">
        <v>30</v>
      </c>
      <c r="G735" s="92">
        <f>'прил 4'!G234</f>
        <v>0</v>
      </c>
      <c r="H735" s="92">
        <f>'прил 4'!H234</f>
        <v>0</v>
      </c>
      <c r="I735" s="92">
        <f>'прил 4'!I234</f>
        <v>0</v>
      </c>
      <c r="J735" s="161"/>
      <c r="K735" s="166"/>
      <c r="L735" s="166"/>
      <c r="M735" s="166"/>
      <c r="N735" s="166"/>
      <c r="O735" s="166"/>
      <c r="P735" s="166"/>
      <c r="Q735" s="166"/>
      <c r="R735" s="166"/>
      <c r="S735" s="1"/>
      <c r="T735" s="1"/>
    </row>
    <row r="736" spans="1:20" ht="79.5" hidden="1" customHeight="1" x14ac:dyDescent="0.2">
      <c r="A736" s="16" t="s">
        <v>506</v>
      </c>
      <c r="B736" s="14">
        <v>757</v>
      </c>
      <c r="C736" s="15" t="s">
        <v>41</v>
      </c>
      <c r="D736" s="15" t="s">
        <v>16</v>
      </c>
      <c r="E736" s="15" t="s">
        <v>886</v>
      </c>
      <c r="F736" s="15"/>
      <c r="G736" s="70">
        <f>G737</f>
        <v>0</v>
      </c>
      <c r="H736" s="70">
        <f t="shared" ref="H736:I736" si="241">H737</f>
        <v>0</v>
      </c>
      <c r="I736" s="70">
        <f t="shared" si="241"/>
        <v>0</v>
      </c>
      <c r="J736" s="159"/>
      <c r="K736" s="166"/>
      <c r="L736" s="166"/>
      <c r="M736" s="166"/>
      <c r="N736" s="166"/>
      <c r="O736" s="166"/>
      <c r="P736" s="166"/>
      <c r="Q736" s="166"/>
      <c r="R736" s="166"/>
      <c r="S736" s="1"/>
      <c r="T736" s="1"/>
    </row>
    <row r="737" spans="1:22" ht="25.5" hidden="1" x14ac:dyDescent="0.2">
      <c r="A737" s="16" t="s">
        <v>27</v>
      </c>
      <c r="B737" s="14">
        <v>757</v>
      </c>
      <c r="C737" s="15" t="s">
        <v>41</v>
      </c>
      <c r="D737" s="15" t="s">
        <v>16</v>
      </c>
      <c r="E737" s="15" t="s">
        <v>886</v>
      </c>
      <c r="F737" s="15" t="s">
        <v>28</v>
      </c>
      <c r="G737" s="70">
        <f>G738</f>
        <v>0</v>
      </c>
      <c r="H737" s="70">
        <f>H738</f>
        <v>0</v>
      </c>
      <c r="I737" s="70">
        <f>I738</f>
        <v>0</v>
      </c>
      <c r="J737" s="159"/>
      <c r="K737" s="166"/>
      <c r="L737" s="166"/>
      <c r="M737" s="166"/>
      <c r="N737" s="166"/>
      <c r="O737" s="166"/>
      <c r="P737" s="166"/>
      <c r="Q737" s="166"/>
      <c r="R737" s="166"/>
      <c r="S737" s="1"/>
      <c r="T737" s="1"/>
    </row>
    <row r="738" spans="1:22" ht="19.5" hidden="1" customHeight="1" x14ac:dyDescent="0.2">
      <c r="A738" s="16" t="s">
        <v>29</v>
      </c>
      <c r="B738" s="14">
        <v>757</v>
      </c>
      <c r="C738" s="15" t="s">
        <v>41</v>
      </c>
      <c r="D738" s="15" t="s">
        <v>16</v>
      </c>
      <c r="E738" s="15" t="s">
        <v>886</v>
      </c>
      <c r="F738" s="15" t="s">
        <v>30</v>
      </c>
      <c r="G738" s="70">
        <f>'прил 4'!G445</f>
        <v>0</v>
      </c>
      <c r="H738" s="70">
        <v>0</v>
      </c>
      <c r="I738" s="70">
        <v>0</v>
      </c>
      <c r="J738" s="159"/>
      <c r="K738" s="166"/>
      <c r="L738" s="166"/>
      <c r="M738" s="166"/>
      <c r="N738" s="166"/>
      <c r="O738" s="166"/>
      <c r="P738" s="166"/>
      <c r="Q738" s="166"/>
      <c r="R738" s="166"/>
      <c r="S738" s="1"/>
      <c r="T738" s="1"/>
    </row>
    <row r="739" spans="1:22" s="46" customFormat="1" ht="90.75" customHeight="1" x14ac:dyDescent="0.2">
      <c r="A739" s="101" t="s">
        <v>957</v>
      </c>
      <c r="B739" s="14"/>
      <c r="C739" s="15"/>
      <c r="D739" s="15"/>
      <c r="E739" s="15" t="s">
        <v>587</v>
      </c>
      <c r="F739" s="15"/>
      <c r="G739" s="84">
        <f t="shared" ref="G739:I739" si="242">G740</f>
        <v>1414700.3699999999</v>
      </c>
      <c r="H739" s="70">
        <f t="shared" si="242"/>
        <v>1396137.69</v>
      </c>
      <c r="I739" s="70">
        <f t="shared" si="242"/>
        <v>1396137.69</v>
      </c>
      <c r="J739" s="104">
        <v>37014758</v>
      </c>
      <c r="P739" s="104"/>
      <c r="Q739" s="104"/>
      <c r="R739" s="104"/>
      <c r="S739" s="104"/>
      <c r="T739" s="104"/>
      <c r="V739" s="104"/>
    </row>
    <row r="740" spans="1:22" s="46" customFormat="1" ht="35.25" customHeight="1" x14ac:dyDescent="0.2">
      <c r="A740" s="16" t="s">
        <v>27</v>
      </c>
      <c r="B740" s="14"/>
      <c r="C740" s="15"/>
      <c r="D740" s="15"/>
      <c r="E740" s="15" t="s">
        <v>587</v>
      </c>
      <c r="F740" s="15" t="s">
        <v>28</v>
      </c>
      <c r="G740" s="84">
        <f>G741+G742</f>
        <v>1414700.3699999999</v>
      </c>
      <c r="H740" s="84">
        <f t="shared" ref="H740:I740" si="243">H741+H742</f>
        <v>1396137.69</v>
      </c>
      <c r="I740" s="84">
        <f t="shared" si="243"/>
        <v>1396137.69</v>
      </c>
      <c r="J740" s="104">
        <v>1052448</v>
      </c>
      <c r="P740" s="104"/>
      <c r="Q740" s="104"/>
      <c r="R740" s="104"/>
      <c r="S740" s="104"/>
      <c r="T740" s="104"/>
    </row>
    <row r="741" spans="1:22" s="46" customFormat="1" ht="21" customHeight="1" x14ac:dyDescent="0.2">
      <c r="A741" s="16" t="s">
        <v>29</v>
      </c>
      <c r="B741" s="14"/>
      <c r="C741" s="15"/>
      <c r="D741" s="15"/>
      <c r="E741" s="15" t="s">
        <v>587</v>
      </c>
      <c r="F741" s="15" t="s">
        <v>30</v>
      </c>
      <c r="G741" s="84">
        <f>'прил 4'!G237</f>
        <v>1414700.3699999999</v>
      </c>
      <c r="H741" s="70">
        <f>'прил 4'!H237</f>
        <v>1396137.69</v>
      </c>
      <c r="I741" s="70">
        <f>'прил 4'!I237</f>
        <v>1396137.69</v>
      </c>
      <c r="J741" s="104">
        <v>7890673</v>
      </c>
      <c r="P741" s="104"/>
      <c r="Q741" s="104"/>
      <c r="R741" s="104"/>
      <c r="S741" s="104"/>
      <c r="T741" s="104"/>
    </row>
    <row r="742" spans="1:22" x14ac:dyDescent="0.2">
      <c r="A742" s="80" t="s">
        <v>559</v>
      </c>
      <c r="B742" s="133">
        <v>757</v>
      </c>
      <c r="C742" s="82" t="s">
        <v>41</v>
      </c>
      <c r="D742" s="82" t="s">
        <v>16</v>
      </c>
      <c r="E742" s="82" t="s">
        <v>587</v>
      </c>
      <c r="F742" s="82" t="s">
        <v>558</v>
      </c>
      <c r="G742" s="92">
        <f>'прил 4'!G238</f>
        <v>0</v>
      </c>
      <c r="H742" s="92">
        <f>'прил 4'!H238</f>
        <v>0</v>
      </c>
      <c r="I742" s="92">
        <f>'прил 4'!I238</f>
        <v>0</v>
      </c>
      <c r="J742" s="161"/>
      <c r="K742" s="166"/>
      <c r="L742" s="166"/>
      <c r="M742" s="166"/>
      <c r="N742" s="166"/>
      <c r="O742" s="166"/>
      <c r="P742" s="166"/>
      <c r="Q742" s="166"/>
      <c r="R742" s="166"/>
      <c r="S742" s="1"/>
      <c r="T742" s="1"/>
    </row>
    <row r="743" spans="1:22" ht="25.5" x14ac:dyDescent="0.2">
      <c r="A743" s="16" t="s">
        <v>26</v>
      </c>
      <c r="B743" s="14">
        <v>757</v>
      </c>
      <c r="C743" s="15" t="s">
        <v>23</v>
      </c>
      <c r="D743" s="15" t="s">
        <v>25</v>
      </c>
      <c r="E743" s="15" t="s">
        <v>176</v>
      </c>
      <c r="F743" s="15"/>
      <c r="G743" s="84">
        <f>G744</f>
        <v>36278235.909999996</v>
      </c>
      <c r="H743" s="70">
        <f t="shared" ref="G743:I744" si="244">H744</f>
        <v>36186089.369999997</v>
      </c>
      <c r="I743" s="70">
        <f t="shared" si="244"/>
        <v>36239158.200000003</v>
      </c>
      <c r="J743" s="2">
        <v>435600</v>
      </c>
    </row>
    <row r="744" spans="1:22" ht="25.5" x14ac:dyDescent="0.2">
      <c r="A744" s="16" t="s">
        <v>27</v>
      </c>
      <c r="B744" s="14">
        <v>757</v>
      </c>
      <c r="C744" s="15" t="s">
        <v>23</v>
      </c>
      <c r="D744" s="15" t="s">
        <v>25</v>
      </c>
      <c r="E744" s="15" t="s">
        <v>176</v>
      </c>
      <c r="F744" s="15" t="s">
        <v>28</v>
      </c>
      <c r="G744" s="84">
        <f t="shared" si="244"/>
        <v>36278235.909999996</v>
      </c>
      <c r="H744" s="70">
        <f t="shared" si="244"/>
        <v>36186089.369999997</v>
      </c>
      <c r="I744" s="70">
        <f t="shared" si="244"/>
        <v>36239158.200000003</v>
      </c>
      <c r="J744" s="2">
        <v>300</v>
      </c>
    </row>
    <row r="745" spans="1:22" ht="19.5" customHeight="1" x14ac:dyDescent="0.2">
      <c r="A745" s="16" t="s">
        <v>29</v>
      </c>
      <c r="B745" s="14">
        <v>757</v>
      </c>
      <c r="C745" s="15" t="s">
        <v>23</v>
      </c>
      <c r="D745" s="15" t="s">
        <v>25</v>
      </c>
      <c r="E745" s="15" t="s">
        <v>176</v>
      </c>
      <c r="F745" s="15" t="s">
        <v>30</v>
      </c>
      <c r="G745" s="84">
        <f>'прил 4'!G53</f>
        <v>36278235.909999996</v>
      </c>
      <c r="H745" s="70">
        <f>'прил 4'!H53</f>
        <v>36186089.369999997</v>
      </c>
      <c r="I745" s="70">
        <f>'прил 4'!I53</f>
        <v>36239158.200000003</v>
      </c>
      <c r="J745" s="2">
        <f>SUM(J696:J744)</f>
        <v>139023744</v>
      </c>
    </row>
    <row r="746" spans="1:22" ht="25.5" x14ac:dyDescent="0.2">
      <c r="A746" s="16" t="s">
        <v>754</v>
      </c>
      <c r="B746" s="14">
        <v>757</v>
      </c>
      <c r="C746" s="15" t="s">
        <v>23</v>
      </c>
      <c r="D746" s="15" t="s">
        <v>66</v>
      </c>
      <c r="E746" s="15" t="s">
        <v>753</v>
      </c>
      <c r="F746" s="15"/>
      <c r="G746" s="70">
        <f>G747</f>
        <v>146800</v>
      </c>
      <c r="H746" s="70">
        <f t="shared" ref="H746:I746" si="245">H747</f>
        <v>138000</v>
      </c>
      <c r="I746" s="70">
        <f t="shared" si="245"/>
        <v>138000</v>
      </c>
      <c r="J746" s="1"/>
    </row>
    <row r="747" spans="1:22" ht="25.5" x14ac:dyDescent="0.2">
      <c r="A747" s="16" t="s">
        <v>27</v>
      </c>
      <c r="B747" s="14">
        <v>757</v>
      </c>
      <c r="C747" s="15" t="s">
        <v>23</v>
      </c>
      <c r="D747" s="15" t="s">
        <v>66</v>
      </c>
      <c r="E747" s="15" t="s">
        <v>753</v>
      </c>
      <c r="F747" s="15" t="s">
        <v>28</v>
      </c>
      <c r="G747" s="70">
        <f>G748</f>
        <v>146800</v>
      </c>
      <c r="H747" s="70">
        <f>H748</f>
        <v>138000</v>
      </c>
      <c r="I747" s="70">
        <f>I748</f>
        <v>138000</v>
      </c>
      <c r="J747" s="1"/>
    </row>
    <row r="748" spans="1:22" ht="19.5" customHeight="1" x14ac:dyDescent="0.2">
      <c r="A748" s="16" t="s">
        <v>29</v>
      </c>
      <c r="B748" s="14">
        <v>757</v>
      </c>
      <c r="C748" s="15" t="s">
        <v>23</v>
      </c>
      <c r="D748" s="15" t="s">
        <v>66</v>
      </c>
      <c r="E748" s="15" t="s">
        <v>753</v>
      </c>
      <c r="F748" s="15" t="s">
        <v>30</v>
      </c>
      <c r="G748" s="70">
        <f>'прил 4'!G56+'прил 4'!G379</f>
        <v>146800</v>
      </c>
      <c r="H748" s="70">
        <f>'прил 4'!H56+'прил 4'!H379</f>
        <v>138000</v>
      </c>
      <c r="I748" s="70">
        <f>'прил 4'!I56+'прил 4'!I379</f>
        <v>138000</v>
      </c>
      <c r="J748" s="1"/>
    </row>
    <row r="749" spans="1:22" ht="38.25" hidden="1" x14ac:dyDescent="0.2">
      <c r="A749" s="16" t="s">
        <v>591</v>
      </c>
      <c r="B749" s="14">
        <v>757</v>
      </c>
      <c r="C749" s="15" t="s">
        <v>23</v>
      </c>
      <c r="D749" s="15" t="s">
        <v>66</v>
      </c>
      <c r="E749" s="15" t="s">
        <v>756</v>
      </c>
      <c r="F749" s="15"/>
      <c r="G749" s="70">
        <f>G750</f>
        <v>0</v>
      </c>
      <c r="H749" s="70">
        <f t="shared" ref="H749:I749" si="246">H750</f>
        <v>0</v>
      </c>
      <c r="I749" s="70">
        <f t="shared" si="246"/>
        <v>0</v>
      </c>
      <c r="J749" s="1"/>
    </row>
    <row r="750" spans="1:22" ht="25.5" hidden="1" x14ac:dyDescent="0.2">
      <c r="A750" s="16" t="s">
        <v>27</v>
      </c>
      <c r="B750" s="14">
        <v>757</v>
      </c>
      <c r="C750" s="15" t="s">
        <v>23</v>
      </c>
      <c r="D750" s="15" t="s">
        <v>66</v>
      </c>
      <c r="E750" s="15" t="s">
        <v>756</v>
      </c>
      <c r="F750" s="15" t="s">
        <v>28</v>
      </c>
      <c r="G750" s="70">
        <f>G751</f>
        <v>0</v>
      </c>
      <c r="H750" s="70">
        <f>H751</f>
        <v>0</v>
      </c>
      <c r="I750" s="70">
        <f>I751</f>
        <v>0</v>
      </c>
      <c r="J750" s="1"/>
    </row>
    <row r="751" spans="1:22" ht="19.5" hidden="1" customHeight="1" x14ac:dyDescent="0.2">
      <c r="A751" s="16" t="s">
        <v>29</v>
      </c>
      <c r="B751" s="14">
        <v>757</v>
      </c>
      <c r="C751" s="15" t="s">
        <v>23</v>
      </c>
      <c r="D751" s="15" t="s">
        <v>66</v>
      </c>
      <c r="E751" s="15" t="s">
        <v>756</v>
      </c>
      <c r="F751" s="15" t="s">
        <v>30</v>
      </c>
      <c r="G751" s="70">
        <f>'прил 4'!G68</f>
        <v>0</v>
      </c>
      <c r="H751" s="70">
        <f>'прил 4'!H68</f>
        <v>0</v>
      </c>
      <c r="I751" s="70">
        <f>'прил 4'!I68</f>
        <v>0</v>
      </c>
      <c r="J751" s="1"/>
    </row>
    <row r="752" spans="1:22" ht="31.5" hidden="1" customHeight="1" x14ac:dyDescent="0.2">
      <c r="A752" s="129" t="s">
        <v>726</v>
      </c>
      <c r="B752" s="14">
        <v>757</v>
      </c>
      <c r="C752" s="15" t="s">
        <v>41</v>
      </c>
      <c r="D752" s="15" t="s">
        <v>16</v>
      </c>
      <c r="E752" s="15" t="s">
        <v>657</v>
      </c>
      <c r="F752" s="14"/>
      <c r="G752" s="8">
        <f>G753</f>
        <v>0</v>
      </c>
      <c r="H752" s="8">
        <f t="shared" ref="H752:I752" si="247">H753</f>
        <v>0</v>
      </c>
      <c r="I752" s="8">
        <f t="shared" si="247"/>
        <v>0</v>
      </c>
      <c r="J752" s="160"/>
      <c r="K752" s="166"/>
      <c r="L752" s="166"/>
      <c r="M752" s="166"/>
      <c r="N752" s="166"/>
      <c r="O752" s="166"/>
      <c r="P752" s="166"/>
      <c r="Q752" s="166"/>
      <c r="R752" s="166"/>
      <c r="S752" s="1"/>
      <c r="T752" s="1"/>
    </row>
    <row r="753" spans="1:20" ht="49.5" hidden="1" customHeight="1" x14ac:dyDescent="0.2">
      <c r="A753" s="80" t="s">
        <v>27</v>
      </c>
      <c r="B753" s="14">
        <v>757</v>
      </c>
      <c r="C753" s="15" t="s">
        <v>41</v>
      </c>
      <c r="D753" s="15" t="s">
        <v>16</v>
      </c>
      <c r="E753" s="15" t="s">
        <v>657</v>
      </c>
      <c r="F753" s="15" t="s">
        <v>28</v>
      </c>
      <c r="G753" s="8">
        <f>G754</f>
        <v>0</v>
      </c>
      <c r="H753" s="8">
        <f>H754</f>
        <v>0</v>
      </c>
      <c r="I753" s="8">
        <f>I754</f>
        <v>0</v>
      </c>
      <c r="J753" s="160"/>
      <c r="K753" s="166"/>
      <c r="L753" s="166"/>
      <c r="M753" s="166"/>
      <c r="N753" s="166"/>
      <c r="O753" s="166"/>
      <c r="P753" s="166"/>
      <c r="Q753" s="166"/>
      <c r="R753" s="166"/>
      <c r="S753" s="1"/>
      <c r="T753" s="1"/>
    </row>
    <row r="754" spans="1:20" hidden="1" x14ac:dyDescent="0.2">
      <c r="A754" s="80" t="s">
        <v>29</v>
      </c>
      <c r="B754" s="14">
        <v>757</v>
      </c>
      <c r="C754" s="15" t="s">
        <v>41</v>
      </c>
      <c r="D754" s="15" t="s">
        <v>16</v>
      </c>
      <c r="E754" s="15" t="s">
        <v>657</v>
      </c>
      <c r="F754" s="15" t="s">
        <v>30</v>
      </c>
      <c r="G754" s="8">
        <f>'прил 4'!G273</f>
        <v>0</v>
      </c>
      <c r="H754" s="8"/>
      <c r="I754" s="8"/>
      <c r="J754" s="160"/>
      <c r="K754" s="166"/>
      <c r="L754" s="166"/>
      <c r="M754" s="166"/>
      <c r="N754" s="166"/>
      <c r="O754" s="166"/>
      <c r="P754" s="166"/>
      <c r="Q754" s="166"/>
      <c r="R754" s="166"/>
      <c r="S754" s="1"/>
      <c r="T754" s="1"/>
    </row>
    <row r="755" spans="1:20" ht="25.5" x14ac:dyDescent="0.2">
      <c r="A755" s="80" t="s">
        <v>1068</v>
      </c>
      <c r="B755" s="14">
        <v>757</v>
      </c>
      <c r="C755" s="15" t="s">
        <v>23</v>
      </c>
      <c r="D755" s="15" t="s">
        <v>66</v>
      </c>
      <c r="E755" s="15" t="s">
        <v>768</v>
      </c>
      <c r="F755" s="15"/>
      <c r="G755" s="70">
        <f>G756</f>
        <v>673174.14</v>
      </c>
      <c r="H755" s="70">
        <f t="shared" ref="H755:I755" si="248">H756</f>
        <v>472819.68</v>
      </c>
      <c r="I755" s="70">
        <f t="shared" si="248"/>
        <v>430693.17</v>
      </c>
      <c r="J755" s="1"/>
    </row>
    <row r="756" spans="1:20" ht="25.5" x14ac:dyDescent="0.2">
      <c r="A756" s="16" t="s">
        <v>27</v>
      </c>
      <c r="B756" s="14">
        <v>757</v>
      </c>
      <c r="C756" s="15" t="s">
        <v>23</v>
      </c>
      <c r="D756" s="15" t="s">
        <v>66</v>
      </c>
      <c r="E756" s="15" t="s">
        <v>768</v>
      </c>
      <c r="F756" s="15" t="s">
        <v>28</v>
      </c>
      <c r="G756" s="70">
        <f>G757+G758</f>
        <v>673174.14</v>
      </c>
      <c r="H756" s="70">
        <f t="shared" ref="H756:I756" si="249">H757+H758</f>
        <v>472819.68</v>
      </c>
      <c r="I756" s="70">
        <f t="shared" si="249"/>
        <v>430693.17</v>
      </c>
      <c r="J756" s="1"/>
    </row>
    <row r="757" spans="1:20" ht="19.5" customHeight="1" x14ac:dyDescent="0.2">
      <c r="A757" s="16" t="s">
        <v>29</v>
      </c>
      <c r="B757" s="14">
        <v>757</v>
      </c>
      <c r="C757" s="15" t="s">
        <v>23</v>
      </c>
      <c r="D757" s="15" t="s">
        <v>66</v>
      </c>
      <c r="E757" s="15" t="s">
        <v>768</v>
      </c>
      <c r="F757" s="15" t="s">
        <v>30</v>
      </c>
      <c r="G757" s="70">
        <f>'прил 4'!G65+'прил 4'!G371</f>
        <v>643174.14</v>
      </c>
      <c r="H757" s="70">
        <f>'прил 4'!H65+'прил 4'!H371</f>
        <v>442819.68</v>
      </c>
      <c r="I757" s="70">
        <f>'прил 4'!I65+'прил 4'!I371</f>
        <v>400693.17</v>
      </c>
      <c r="J757" s="1"/>
    </row>
    <row r="758" spans="1:20" ht="19.5" customHeight="1" x14ac:dyDescent="0.2">
      <c r="A758" s="80" t="s">
        <v>559</v>
      </c>
      <c r="B758" s="133">
        <v>757</v>
      </c>
      <c r="C758" s="82" t="s">
        <v>41</v>
      </c>
      <c r="D758" s="82" t="s">
        <v>16</v>
      </c>
      <c r="E758" s="82" t="s">
        <v>768</v>
      </c>
      <c r="F758" s="82" t="s">
        <v>558</v>
      </c>
      <c r="G758" s="84">
        <f>'прил 4'!G372</f>
        <v>30000</v>
      </c>
      <c r="H758" s="84">
        <f>'прил 4'!H372</f>
        <v>30000</v>
      </c>
      <c r="I758" s="84">
        <f>'прил 4'!I372</f>
        <v>30000</v>
      </c>
      <c r="J758" s="159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x14ac:dyDescent="0.2">
      <c r="A759" s="16" t="s">
        <v>758</v>
      </c>
      <c r="B759" s="14">
        <v>757</v>
      </c>
      <c r="C759" s="15" t="s">
        <v>41</v>
      </c>
      <c r="D759" s="15" t="s">
        <v>16</v>
      </c>
      <c r="E759" s="15" t="s">
        <v>757</v>
      </c>
      <c r="F759" s="15"/>
      <c r="G759" s="70">
        <f>G760</f>
        <v>500000</v>
      </c>
      <c r="H759" s="70">
        <f t="shared" ref="H759:I759" si="250">H760</f>
        <v>617000</v>
      </c>
      <c r="I759" s="70">
        <f t="shared" si="250"/>
        <v>580458.68999999994</v>
      </c>
      <c r="J759" s="1"/>
    </row>
    <row r="760" spans="1:20" ht="25.5" x14ac:dyDescent="0.2">
      <c r="A760" s="16" t="s">
        <v>27</v>
      </c>
      <c r="B760" s="14">
        <v>757</v>
      </c>
      <c r="C760" s="15" t="s">
        <v>41</v>
      </c>
      <c r="D760" s="15" t="s">
        <v>16</v>
      </c>
      <c r="E760" s="15" t="s">
        <v>757</v>
      </c>
      <c r="F760" s="15" t="s">
        <v>28</v>
      </c>
      <c r="G760" s="70">
        <f>G761+G762</f>
        <v>500000</v>
      </c>
      <c r="H760" s="70">
        <f t="shared" ref="H760:I760" si="251">H761+H762</f>
        <v>617000</v>
      </c>
      <c r="I760" s="70">
        <f t="shared" si="251"/>
        <v>580458.68999999994</v>
      </c>
      <c r="J760" s="1"/>
    </row>
    <row r="761" spans="1:20" ht="19.5" customHeight="1" x14ac:dyDescent="0.2">
      <c r="A761" s="16" t="s">
        <v>29</v>
      </c>
      <c r="B761" s="14">
        <v>757</v>
      </c>
      <c r="C761" s="15" t="s">
        <v>41</v>
      </c>
      <c r="D761" s="15" t="s">
        <v>16</v>
      </c>
      <c r="E761" s="15" t="s">
        <v>757</v>
      </c>
      <c r="F761" s="15" t="s">
        <v>30</v>
      </c>
      <c r="G761" s="70">
        <f>'прил 4'!G375+'прил 4'!G59</f>
        <v>482000</v>
      </c>
      <c r="H761" s="70">
        <f>'прил 4'!H375+'прил 4'!H59</f>
        <v>599000</v>
      </c>
      <c r="I761" s="70">
        <f>'прил 4'!I375+'прил 4'!I59</f>
        <v>562458.68999999994</v>
      </c>
      <c r="J761" s="1"/>
    </row>
    <row r="762" spans="1:20" ht="19.5" customHeight="1" x14ac:dyDescent="0.2">
      <c r="A762" s="80" t="s">
        <v>559</v>
      </c>
      <c r="B762" s="133">
        <v>757</v>
      </c>
      <c r="C762" s="82" t="s">
        <v>41</v>
      </c>
      <c r="D762" s="82" t="s">
        <v>16</v>
      </c>
      <c r="E762" s="82" t="s">
        <v>757</v>
      </c>
      <c r="F762" s="82" t="s">
        <v>558</v>
      </c>
      <c r="G762" s="84">
        <f>'прил 4'!G376</f>
        <v>18000</v>
      </c>
      <c r="H762" s="84">
        <f>'прил 4'!H376</f>
        <v>18000</v>
      </c>
      <c r="I762" s="84">
        <f>'прил 4'!I376</f>
        <v>18000</v>
      </c>
      <c r="J762" s="159"/>
      <c r="K762" s="166"/>
      <c r="L762" s="166"/>
      <c r="M762" s="166"/>
      <c r="N762" s="166"/>
      <c r="O762" s="166"/>
      <c r="P762" s="166"/>
      <c r="Q762" s="166"/>
      <c r="R762" s="166"/>
      <c r="S762" s="1"/>
      <c r="T762" s="1"/>
    </row>
    <row r="763" spans="1:20" ht="38.25" x14ac:dyDescent="0.2">
      <c r="A763" s="16" t="s">
        <v>760</v>
      </c>
      <c r="B763" s="14">
        <v>757</v>
      </c>
      <c r="C763" s="15" t="s">
        <v>41</v>
      </c>
      <c r="D763" s="15" t="s">
        <v>16</v>
      </c>
      <c r="E763" s="15" t="s">
        <v>759</v>
      </c>
      <c r="F763" s="15"/>
      <c r="G763" s="70">
        <f>G764</f>
        <v>54712.6</v>
      </c>
      <c r="H763" s="70">
        <f t="shared" ref="H763:I763" si="252">H764</f>
        <v>8000</v>
      </c>
      <c r="I763" s="70">
        <f t="shared" si="252"/>
        <v>4000</v>
      </c>
      <c r="J763" s="1"/>
    </row>
    <row r="764" spans="1:20" ht="25.5" x14ac:dyDescent="0.2">
      <c r="A764" s="16" t="s">
        <v>27</v>
      </c>
      <c r="B764" s="14">
        <v>757</v>
      </c>
      <c r="C764" s="15" t="s">
        <v>41</v>
      </c>
      <c r="D764" s="15" t="s">
        <v>16</v>
      </c>
      <c r="E764" s="15" t="s">
        <v>759</v>
      </c>
      <c r="F764" s="15" t="s">
        <v>28</v>
      </c>
      <c r="G764" s="70">
        <f>G765</f>
        <v>54712.6</v>
      </c>
      <c r="H764" s="70">
        <f>H765</f>
        <v>8000</v>
      </c>
      <c r="I764" s="70">
        <f>I765</f>
        <v>4000</v>
      </c>
      <c r="J764" s="1"/>
    </row>
    <row r="765" spans="1:20" ht="19.5" customHeight="1" x14ac:dyDescent="0.2">
      <c r="A765" s="16" t="s">
        <v>29</v>
      </c>
      <c r="B765" s="14">
        <v>757</v>
      </c>
      <c r="C765" s="15" t="s">
        <v>41</v>
      </c>
      <c r="D765" s="15" t="s">
        <v>16</v>
      </c>
      <c r="E765" s="15" t="s">
        <v>759</v>
      </c>
      <c r="F765" s="15" t="s">
        <v>30</v>
      </c>
      <c r="G765" s="70">
        <f>'прил 4'!G382+'прил 4'!G62</f>
        <v>54712.6</v>
      </c>
      <c r="H765" s="70">
        <f>'прил 4'!H382</f>
        <v>8000</v>
      </c>
      <c r="I765" s="70">
        <f>'прил 4'!I382</f>
        <v>4000</v>
      </c>
      <c r="J765" s="1"/>
    </row>
    <row r="766" spans="1:20" ht="25.5" hidden="1" x14ac:dyDescent="0.2">
      <c r="A766" s="16" t="s">
        <v>762</v>
      </c>
      <c r="B766" s="14">
        <v>757</v>
      </c>
      <c r="C766" s="15" t="s">
        <v>41</v>
      </c>
      <c r="D766" s="15" t="s">
        <v>16</v>
      </c>
      <c r="E766" s="15" t="s">
        <v>761</v>
      </c>
      <c r="F766" s="15"/>
      <c r="G766" s="70">
        <f>G767</f>
        <v>0</v>
      </c>
      <c r="H766" s="70">
        <f t="shared" ref="H766:I766" si="253">H767</f>
        <v>0</v>
      </c>
      <c r="I766" s="70">
        <f t="shared" si="253"/>
        <v>0</v>
      </c>
      <c r="J766" s="1"/>
    </row>
    <row r="767" spans="1:20" ht="25.5" hidden="1" x14ac:dyDescent="0.2">
      <c r="A767" s="16" t="s">
        <v>27</v>
      </c>
      <c r="B767" s="14">
        <v>757</v>
      </c>
      <c r="C767" s="15" t="s">
        <v>41</v>
      </c>
      <c r="D767" s="15" t="s">
        <v>16</v>
      </c>
      <c r="E767" s="15" t="s">
        <v>761</v>
      </c>
      <c r="F767" s="15" t="s">
        <v>28</v>
      </c>
      <c r="G767" s="70">
        <f>G768</f>
        <v>0</v>
      </c>
      <c r="H767" s="70">
        <f>H768</f>
        <v>0</v>
      </c>
      <c r="I767" s="70">
        <f>I768</f>
        <v>0</v>
      </c>
      <c r="J767" s="1"/>
    </row>
    <row r="768" spans="1:20" ht="19.5" hidden="1" customHeight="1" x14ac:dyDescent="0.2">
      <c r="A768" s="16" t="s">
        <v>29</v>
      </c>
      <c r="B768" s="14">
        <v>757</v>
      </c>
      <c r="C768" s="15" t="s">
        <v>41</v>
      </c>
      <c r="D768" s="15" t="s">
        <v>16</v>
      </c>
      <c r="E768" s="15" t="s">
        <v>761</v>
      </c>
      <c r="F768" s="15" t="s">
        <v>30</v>
      </c>
      <c r="G768" s="70">
        <f>'прил 4'!G385</f>
        <v>0</v>
      </c>
      <c r="H768" s="70">
        <f>'прил 4'!H385</f>
        <v>0</v>
      </c>
      <c r="I768" s="70">
        <f>'прил 4'!I385</f>
        <v>0</v>
      </c>
      <c r="J768" s="1"/>
    </row>
    <row r="769" spans="1:20" ht="38.25" hidden="1" x14ac:dyDescent="0.2">
      <c r="A769" s="16" t="s">
        <v>764</v>
      </c>
      <c r="B769" s="14">
        <v>757</v>
      </c>
      <c r="C769" s="15" t="s">
        <v>41</v>
      </c>
      <c r="D769" s="15" t="s">
        <v>16</v>
      </c>
      <c r="E769" s="15" t="s">
        <v>763</v>
      </c>
      <c r="F769" s="15"/>
      <c r="G769" s="70">
        <f>G770</f>
        <v>0</v>
      </c>
      <c r="H769" s="70">
        <f t="shared" ref="H769:I769" si="254">H770</f>
        <v>0</v>
      </c>
      <c r="I769" s="70">
        <f t="shared" si="254"/>
        <v>0</v>
      </c>
      <c r="J769" s="1"/>
    </row>
    <row r="770" spans="1:20" ht="25.5" hidden="1" x14ac:dyDescent="0.2">
      <c r="A770" s="16" t="s">
        <v>27</v>
      </c>
      <c r="B770" s="14">
        <v>757</v>
      </c>
      <c r="C770" s="15" t="s">
        <v>41</v>
      </c>
      <c r="D770" s="15" t="s">
        <v>16</v>
      </c>
      <c r="E770" s="15" t="s">
        <v>763</v>
      </c>
      <c r="F770" s="15" t="s">
        <v>28</v>
      </c>
      <c r="G770" s="70">
        <f>G771</f>
        <v>0</v>
      </c>
      <c r="H770" s="70">
        <f>H771</f>
        <v>0</v>
      </c>
      <c r="I770" s="70">
        <f>I771</f>
        <v>0</v>
      </c>
      <c r="J770" s="1"/>
    </row>
    <row r="771" spans="1:20" ht="19.5" hidden="1" customHeight="1" x14ac:dyDescent="0.2">
      <c r="A771" s="16" t="s">
        <v>29</v>
      </c>
      <c r="B771" s="14">
        <v>757</v>
      </c>
      <c r="C771" s="15" t="s">
        <v>41</v>
      </c>
      <c r="D771" s="15" t="s">
        <v>16</v>
      </c>
      <c r="E771" s="15" t="s">
        <v>763</v>
      </c>
      <c r="F771" s="15" t="s">
        <v>30</v>
      </c>
      <c r="G771" s="70">
        <f>'прил 4'!G388</f>
        <v>0</v>
      </c>
      <c r="H771" s="70">
        <f>'прил 4'!H388</f>
        <v>0</v>
      </c>
      <c r="I771" s="70">
        <f>'прил 4'!I388</f>
        <v>0</v>
      </c>
      <c r="J771" s="1"/>
    </row>
    <row r="772" spans="1:20" ht="45.75" customHeight="1" x14ac:dyDescent="0.2">
      <c r="A772" s="80" t="s">
        <v>1392</v>
      </c>
      <c r="B772" s="133">
        <v>757</v>
      </c>
      <c r="C772" s="82" t="s">
        <v>23</v>
      </c>
      <c r="D772" s="82" t="s">
        <v>66</v>
      </c>
      <c r="E772" s="82" t="s">
        <v>761</v>
      </c>
      <c r="F772" s="82"/>
      <c r="G772" s="70">
        <f>G773</f>
        <v>300000</v>
      </c>
      <c r="H772" s="84">
        <f t="shared" ref="H772:I772" si="255">H773</f>
        <v>0</v>
      </c>
      <c r="I772" s="84">
        <f t="shared" si="255"/>
        <v>0</v>
      </c>
      <c r="J772" s="159"/>
      <c r="K772" s="166"/>
      <c r="L772" s="166"/>
      <c r="M772" s="166"/>
      <c r="N772" s="166"/>
      <c r="O772" s="166"/>
      <c r="P772" s="166"/>
      <c r="Q772" s="166"/>
      <c r="R772" s="166"/>
      <c r="S772" s="1"/>
      <c r="T772" s="1"/>
    </row>
    <row r="773" spans="1:20" ht="25.5" x14ac:dyDescent="0.2">
      <c r="A773" s="80" t="s">
        <v>27</v>
      </c>
      <c r="B773" s="133">
        <v>757</v>
      </c>
      <c r="C773" s="82" t="s">
        <v>23</v>
      </c>
      <c r="D773" s="82" t="s">
        <v>66</v>
      </c>
      <c r="E773" s="82" t="s">
        <v>761</v>
      </c>
      <c r="F773" s="82" t="s">
        <v>28</v>
      </c>
      <c r="G773" s="70">
        <f>G774</f>
        <v>300000</v>
      </c>
      <c r="H773" s="84">
        <f>H774</f>
        <v>0</v>
      </c>
      <c r="I773" s="84">
        <f>I774</f>
        <v>0</v>
      </c>
      <c r="J773" s="159"/>
      <c r="K773" s="166"/>
      <c r="L773" s="166"/>
      <c r="M773" s="166"/>
      <c r="N773" s="166"/>
      <c r="O773" s="166"/>
      <c r="P773" s="166"/>
      <c r="Q773" s="166"/>
      <c r="R773" s="166"/>
      <c r="S773" s="1"/>
      <c r="T773" s="1"/>
    </row>
    <row r="774" spans="1:20" ht="19.5" customHeight="1" x14ac:dyDescent="0.2">
      <c r="A774" s="80" t="s">
        <v>29</v>
      </c>
      <c r="B774" s="133">
        <v>757</v>
      </c>
      <c r="C774" s="82" t="s">
        <v>23</v>
      </c>
      <c r="D774" s="82" t="s">
        <v>66</v>
      </c>
      <c r="E774" s="82" t="s">
        <v>761</v>
      </c>
      <c r="F774" s="82" t="s">
        <v>30</v>
      </c>
      <c r="G774" s="70">
        <f>'прил 4'!G129</f>
        <v>300000</v>
      </c>
      <c r="H774" s="84">
        <v>0</v>
      </c>
      <c r="I774" s="84">
        <v>0</v>
      </c>
      <c r="J774" s="159"/>
      <c r="K774" s="166"/>
      <c r="L774" s="166"/>
      <c r="M774" s="166"/>
      <c r="N774" s="166"/>
      <c r="O774" s="166"/>
      <c r="P774" s="166"/>
      <c r="Q774" s="166"/>
      <c r="R774" s="166"/>
      <c r="S774" s="1"/>
      <c r="T774" s="1"/>
    </row>
    <row r="775" spans="1:20" ht="38.25" hidden="1" x14ac:dyDescent="0.2">
      <c r="A775" s="80" t="s">
        <v>1393</v>
      </c>
      <c r="B775" s="133">
        <v>757</v>
      </c>
      <c r="C775" s="82" t="s">
        <v>41</v>
      </c>
      <c r="D775" s="82" t="s">
        <v>16</v>
      </c>
      <c r="E775" s="82" t="s">
        <v>763</v>
      </c>
      <c r="F775" s="82"/>
      <c r="G775" s="70">
        <f>G776</f>
        <v>0</v>
      </c>
      <c r="H775" s="84">
        <f t="shared" ref="H775:I775" si="256">H776</f>
        <v>0</v>
      </c>
      <c r="I775" s="84">
        <f t="shared" si="256"/>
        <v>0</v>
      </c>
      <c r="J775" s="159"/>
      <c r="K775" s="166"/>
      <c r="L775" s="166"/>
      <c r="M775" s="166"/>
      <c r="N775" s="166"/>
      <c r="O775" s="166"/>
      <c r="P775" s="166"/>
      <c r="Q775" s="166"/>
      <c r="R775" s="166"/>
      <c r="S775" s="1"/>
      <c r="T775" s="1"/>
    </row>
    <row r="776" spans="1:20" ht="25.5" hidden="1" x14ac:dyDescent="0.2">
      <c r="A776" s="80" t="s">
        <v>27</v>
      </c>
      <c r="B776" s="133">
        <v>757</v>
      </c>
      <c r="C776" s="82" t="s">
        <v>41</v>
      </c>
      <c r="D776" s="82" t="s">
        <v>16</v>
      </c>
      <c r="E776" s="82" t="s">
        <v>763</v>
      </c>
      <c r="F776" s="82" t="s">
        <v>28</v>
      </c>
      <c r="G776" s="70">
        <f>G777</f>
        <v>0</v>
      </c>
      <c r="H776" s="84">
        <f>H777</f>
        <v>0</v>
      </c>
      <c r="I776" s="84">
        <f>I777</f>
        <v>0</v>
      </c>
      <c r="J776" s="159"/>
      <c r="K776" s="166"/>
      <c r="L776" s="166"/>
      <c r="M776" s="166"/>
      <c r="N776" s="166"/>
      <c r="O776" s="166"/>
      <c r="P776" s="166"/>
      <c r="Q776" s="166"/>
      <c r="R776" s="166"/>
      <c r="S776" s="1"/>
      <c r="T776" s="1"/>
    </row>
    <row r="777" spans="1:20" ht="19.5" hidden="1" customHeight="1" x14ac:dyDescent="0.2">
      <c r="A777" s="80" t="s">
        <v>29</v>
      </c>
      <c r="B777" s="133">
        <v>757</v>
      </c>
      <c r="C777" s="82" t="s">
        <v>41</v>
      </c>
      <c r="D777" s="82" t="s">
        <v>16</v>
      </c>
      <c r="E777" s="82" t="s">
        <v>763</v>
      </c>
      <c r="F777" s="82" t="s">
        <v>30</v>
      </c>
      <c r="G777" s="70">
        <f>'прил 4'!G397</f>
        <v>0</v>
      </c>
      <c r="H777" s="84">
        <v>0</v>
      </c>
      <c r="I777" s="84">
        <v>0</v>
      </c>
      <c r="J777" s="159"/>
      <c r="K777" s="166"/>
      <c r="L777" s="166"/>
      <c r="M777" s="166"/>
      <c r="N777" s="166"/>
      <c r="O777" s="166"/>
      <c r="P777" s="166"/>
      <c r="Q777" s="166"/>
      <c r="R777" s="166"/>
      <c r="S777" s="1"/>
      <c r="T777" s="1"/>
    </row>
    <row r="778" spans="1:20" ht="36" customHeight="1" x14ac:dyDescent="0.2">
      <c r="A778" s="16" t="s">
        <v>893</v>
      </c>
      <c r="B778" s="14">
        <v>757</v>
      </c>
      <c r="C778" s="15" t="s">
        <v>41</v>
      </c>
      <c r="D778" s="15" t="s">
        <v>16</v>
      </c>
      <c r="E778" s="15" t="s">
        <v>765</v>
      </c>
      <c r="F778" s="15"/>
      <c r="G778" s="70">
        <f>G779</f>
        <v>0</v>
      </c>
      <c r="H778" s="70">
        <f t="shared" ref="H778:I778" si="257">H779</f>
        <v>20000</v>
      </c>
      <c r="I778" s="70">
        <f t="shared" si="257"/>
        <v>0</v>
      </c>
      <c r="J778" s="1"/>
    </row>
    <row r="779" spans="1:20" ht="25.5" x14ac:dyDescent="0.2">
      <c r="A779" s="16" t="s">
        <v>27</v>
      </c>
      <c r="B779" s="14">
        <v>757</v>
      </c>
      <c r="C779" s="15" t="s">
        <v>41</v>
      </c>
      <c r="D779" s="15" t="s">
        <v>16</v>
      </c>
      <c r="E779" s="15" t="s">
        <v>765</v>
      </c>
      <c r="F779" s="15" t="s">
        <v>28</v>
      </c>
      <c r="G779" s="70">
        <f>G780</f>
        <v>0</v>
      </c>
      <c r="H779" s="70">
        <f>H780</f>
        <v>20000</v>
      </c>
      <c r="I779" s="70">
        <f>I780</f>
        <v>0</v>
      </c>
      <c r="J779" s="1"/>
    </row>
    <row r="780" spans="1:20" ht="19.5" customHeight="1" x14ac:dyDescent="0.2">
      <c r="A780" s="16" t="s">
        <v>29</v>
      </c>
      <c r="B780" s="14">
        <v>757</v>
      </c>
      <c r="C780" s="15" t="s">
        <v>41</v>
      </c>
      <c r="D780" s="15" t="s">
        <v>16</v>
      </c>
      <c r="E780" s="15" t="s">
        <v>765</v>
      </c>
      <c r="F780" s="15" t="s">
        <v>30</v>
      </c>
      <c r="G780" s="70">
        <f>'прил 4'!G391</f>
        <v>0</v>
      </c>
      <c r="H780" s="70">
        <f>'прил 4'!H391</f>
        <v>20000</v>
      </c>
      <c r="I780" s="70">
        <f>'прил 4'!I391</f>
        <v>0</v>
      </c>
      <c r="J780" s="1"/>
    </row>
    <row r="781" spans="1:20" ht="25.5" x14ac:dyDescent="0.2">
      <c r="A781" s="16" t="s">
        <v>767</v>
      </c>
      <c r="B781" s="14">
        <v>757</v>
      </c>
      <c r="C781" s="15" t="s">
        <v>41</v>
      </c>
      <c r="D781" s="15" t="s">
        <v>16</v>
      </c>
      <c r="E781" s="15" t="s">
        <v>766</v>
      </c>
      <c r="F781" s="15"/>
      <c r="G781" s="70">
        <f>G782</f>
        <v>21967.29</v>
      </c>
      <c r="H781" s="70">
        <f t="shared" ref="H781:I781" si="258">H782</f>
        <v>17886.150000000001</v>
      </c>
      <c r="I781" s="70">
        <f t="shared" si="258"/>
        <v>18411.400000000001</v>
      </c>
      <c r="J781" s="1"/>
    </row>
    <row r="782" spans="1:20" ht="25.5" x14ac:dyDescent="0.2">
      <c r="A782" s="16" t="s">
        <v>27</v>
      </c>
      <c r="B782" s="14">
        <v>757</v>
      </c>
      <c r="C782" s="15" t="s">
        <v>41</v>
      </c>
      <c r="D782" s="15" t="s">
        <v>16</v>
      </c>
      <c r="E782" s="15" t="s">
        <v>766</v>
      </c>
      <c r="F782" s="15" t="s">
        <v>28</v>
      </c>
      <c r="G782" s="70">
        <f>G783</f>
        <v>21967.29</v>
      </c>
      <c r="H782" s="70">
        <f>H783</f>
        <v>17886.150000000001</v>
      </c>
      <c r="I782" s="70">
        <f>I783</f>
        <v>18411.400000000001</v>
      </c>
      <c r="J782" s="1"/>
    </row>
    <row r="783" spans="1:20" ht="19.5" customHeight="1" x14ac:dyDescent="0.2">
      <c r="A783" s="16" t="s">
        <v>29</v>
      </c>
      <c r="B783" s="14">
        <v>757</v>
      </c>
      <c r="C783" s="15" t="s">
        <v>41</v>
      </c>
      <c r="D783" s="15" t="s">
        <v>16</v>
      </c>
      <c r="E783" s="15" t="s">
        <v>766</v>
      </c>
      <c r="F783" s="15" t="s">
        <v>30</v>
      </c>
      <c r="G783" s="70">
        <f>'прил 4'!G394</f>
        <v>21967.29</v>
      </c>
      <c r="H783" s="70">
        <f>'прил 4'!H394</f>
        <v>17886.150000000001</v>
      </c>
      <c r="I783" s="70">
        <f>'прил 4'!I394</f>
        <v>18411.400000000001</v>
      </c>
      <c r="J783" s="1"/>
    </row>
    <row r="784" spans="1:20" x14ac:dyDescent="0.2">
      <c r="A784" s="80" t="s">
        <v>1395</v>
      </c>
      <c r="B784" s="133">
        <v>757</v>
      </c>
      <c r="C784" s="82" t="s">
        <v>41</v>
      </c>
      <c r="D784" s="82" t="s">
        <v>16</v>
      </c>
      <c r="E784" s="82" t="s">
        <v>1394</v>
      </c>
      <c r="F784" s="82"/>
      <c r="G784" s="70">
        <f>G785</f>
        <v>0</v>
      </c>
      <c r="H784" s="84">
        <f t="shared" ref="H784:I784" si="259">H785</f>
        <v>140000</v>
      </c>
      <c r="I784" s="84">
        <f t="shared" si="259"/>
        <v>140000</v>
      </c>
      <c r="J784" s="159"/>
      <c r="K784" s="166"/>
      <c r="L784" s="166"/>
      <c r="M784" s="166"/>
      <c r="N784" s="166"/>
      <c r="O784" s="166"/>
      <c r="P784" s="166"/>
      <c r="Q784" s="166"/>
      <c r="R784" s="166"/>
      <c r="S784" s="1"/>
      <c r="T784" s="1"/>
    </row>
    <row r="785" spans="1:20" ht="25.5" x14ac:dyDescent="0.2">
      <c r="A785" s="80" t="s">
        <v>27</v>
      </c>
      <c r="B785" s="133">
        <v>757</v>
      </c>
      <c r="C785" s="82" t="s">
        <v>41</v>
      </c>
      <c r="D785" s="82" t="s">
        <v>16</v>
      </c>
      <c r="E785" s="82" t="s">
        <v>1394</v>
      </c>
      <c r="F785" s="82" t="s">
        <v>28</v>
      </c>
      <c r="G785" s="70">
        <f>G786</f>
        <v>0</v>
      </c>
      <c r="H785" s="84">
        <f>H786</f>
        <v>140000</v>
      </c>
      <c r="I785" s="84">
        <f>I786</f>
        <v>140000</v>
      </c>
      <c r="J785" s="159"/>
      <c r="K785" s="166"/>
      <c r="L785" s="166"/>
      <c r="M785" s="166"/>
      <c r="N785" s="166"/>
      <c r="O785" s="166"/>
      <c r="P785" s="166"/>
      <c r="Q785" s="166"/>
      <c r="R785" s="166"/>
      <c r="S785" s="1"/>
      <c r="T785" s="1"/>
    </row>
    <row r="786" spans="1:20" ht="19.5" customHeight="1" x14ac:dyDescent="0.2">
      <c r="A786" s="80" t="s">
        <v>29</v>
      </c>
      <c r="B786" s="133">
        <v>757</v>
      </c>
      <c r="C786" s="82" t="s">
        <v>41</v>
      </c>
      <c r="D786" s="82" t="s">
        <v>16</v>
      </c>
      <c r="E786" s="82" t="s">
        <v>1394</v>
      </c>
      <c r="F786" s="82" t="s">
        <v>30</v>
      </c>
      <c r="G786" s="70">
        <f>'прил 4'!G403</f>
        <v>0</v>
      </c>
      <c r="H786" s="70">
        <f>'прил 4'!H403</f>
        <v>140000</v>
      </c>
      <c r="I786" s="70">
        <f>'прил 4'!I403</f>
        <v>140000</v>
      </c>
      <c r="J786" s="159"/>
      <c r="K786" s="166"/>
      <c r="L786" s="166"/>
      <c r="M786" s="166"/>
      <c r="N786" s="166"/>
      <c r="O786" s="166"/>
      <c r="P786" s="166"/>
      <c r="Q786" s="166"/>
      <c r="R786" s="166"/>
      <c r="S786" s="1"/>
      <c r="T786" s="1"/>
    </row>
    <row r="787" spans="1:20" x14ac:dyDescent="0.2">
      <c r="A787" s="23" t="s">
        <v>44</v>
      </c>
      <c r="B787" s="14">
        <v>757</v>
      </c>
      <c r="C787" s="15" t="s">
        <v>41</v>
      </c>
      <c r="D787" s="15" t="s">
        <v>16</v>
      </c>
      <c r="E787" s="15" t="s">
        <v>181</v>
      </c>
      <c r="F787" s="14"/>
      <c r="G787" s="83">
        <f>G788+G791</f>
        <v>125652099.30999999</v>
      </c>
      <c r="H787" s="83">
        <f t="shared" ref="H787:I787" si="260">H788</f>
        <v>135249945</v>
      </c>
      <c r="I787" s="83">
        <f t="shared" si="260"/>
        <v>143693959.09</v>
      </c>
    </row>
    <row r="788" spans="1:20" ht="25.5" x14ac:dyDescent="0.2">
      <c r="A788" s="16" t="s">
        <v>27</v>
      </c>
      <c r="B788" s="14">
        <v>757</v>
      </c>
      <c r="C788" s="15" t="s">
        <v>41</v>
      </c>
      <c r="D788" s="15" t="s">
        <v>16</v>
      </c>
      <c r="E788" s="15" t="s">
        <v>181</v>
      </c>
      <c r="F788" s="15" t="s">
        <v>28</v>
      </c>
      <c r="G788" s="83">
        <f>G789+G790</f>
        <v>125652099.30999999</v>
      </c>
      <c r="H788" s="83">
        <f t="shared" ref="H788:I788" si="261">H789+H790</f>
        <v>135249945</v>
      </c>
      <c r="I788" s="83">
        <f t="shared" si="261"/>
        <v>143693959.09</v>
      </c>
    </row>
    <row r="789" spans="1:20" x14ac:dyDescent="0.2">
      <c r="A789" s="16" t="s">
        <v>29</v>
      </c>
      <c r="B789" s="14">
        <v>757</v>
      </c>
      <c r="C789" s="15" t="s">
        <v>41</v>
      </c>
      <c r="D789" s="15" t="s">
        <v>16</v>
      </c>
      <c r="E789" s="15" t="s">
        <v>181</v>
      </c>
      <c r="F789" s="15" t="s">
        <v>30</v>
      </c>
      <c r="G789" s="83">
        <f>'прил 4'!G247</f>
        <v>112528996.95999999</v>
      </c>
      <c r="H789" s="8">
        <f>'прил 4'!H247</f>
        <v>120750229.13</v>
      </c>
      <c r="I789" s="8">
        <f>'прил 4'!I247</f>
        <v>128291072.5</v>
      </c>
    </row>
    <row r="790" spans="1:20" x14ac:dyDescent="0.2">
      <c r="A790" s="80" t="s">
        <v>559</v>
      </c>
      <c r="B790" s="133">
        <v>757</v>
      </c>
      <c r="C790" s="82" t="s">
        <v>41</v>
      </c>
      <c r="D790" s="82" t="s">
        <v>16</v>
      </c>
      <c r="E790" s="82" t="s">
        <v>181</v>
      </c>
      <c r="F790" s="82" t="s">
        <v>558</v>
      </c>
      <c r="G790" s="83">
        <f>'прил 4'!G268</f>
        <v>13123102.35</v>
      </c>
      <c r="H790" s="83">
        <f>'прил 4'!H268</f>
        <v>14499715.869999999</v>
      </c>
      <c r="I790" s="83">
        <f>'прил 4'!I268</f>
        <v>15402886.59</v>
      </c>
      <c r="J790" s="160"/>
      <c r="K790" s="166"/>
      <c r="L790" s="166"/>
      <c r="M790" s="166"/>
      <c r="N790" s="166"/>
      <c r="O790" s="166"/>
      <c r="P790" s="166"/>
      <c r="Q790" s="166"/>
      <c r="R790" s="166"/>
      <c r="S790" s="1"/>
      <c r="T790" s="1"/>
    </row>
    <row r="791" spans="1:20" hidden="1" x14ac:dyDescent="0.2">
      <c r="A791" s="80" t="s">
        <v>60</v>
      </c>
      <c r="B791" s="133">
        <v>757</v>
      </c>
      <c r="C791" s="82" t="s">
        <v>41</v>
      </c>
      <c r="D791" s="82" t="s">
        <v>16</v>
      </c>
      <c r="E791" s="82" t="s">
        <v>181</v>
      </c>
      <c r="F791" s="82" t="s">
        <v>61</v>
      </c>
      <c r="G791" s="8">
        <f>G792</f>
        <v>0</v>
      </c>
      <c r="H791" s="8">
        <f t="shared" ref="H791:I791" si="262">H792</f>
        <v>0</v>
      </c>
      <c r="I791" s="8">
        <f t="shared" si="262"/>
        <v>0</v>
      </c>
      <c r="J791" s="160"/>
      <c r="K791" s="166"/>
      <c r="L791" s="166"/>
      <c r="M791" s="166"/>
      <c r="N791" s="166"/>
      <c r="O791" s="166"/>
      <c r="P791" s="166"/>
      <c r="Q791" s="166"/>
      <c r="R791" s="166"/>
      <c r="S791" s="1"/>
      <c r="T791" s="1"/>
    </row>
    <row r="792" spans="1:20" hidden="1" x14ac:dyDescent="0.2">
      <c r="A792" s="80" t="s">
        <v>162</v>
      </c>
      <c r="B792" s="133">
        <v>757</v>
      </c>
      <c r="C792" s="82" t="s">
        <v>41</v>
      </c>
      <c r="D792" s="82" t="s">
        <v>16</v>
      </c>
      <c r="E792" s="82" t="s">
        <v>181</v>
      </c>
      <c r="F792" s="82" t="s">
        <v>163</v>
      </c>
      <c r="G792" s="8"/>
      <c r="H792" s="83">
        <v>0</v>
      </c>
      <c r="I792" s="83">
        <v>0</v>
      </c>
      <c r="J792" s="160"/>
      <c r="K792" s="166"/>
      <c r="L792" s="166"/>
      <c r="M792" s="166"/>
      <c r="N792" s="166"/>
      <c r="O792" s="166"/>
      <c r="P792" s="166"/>
      <c r="Q792" s="166"/>
      <c r="R792" s="166"/>
      <c r="S792" s="1"/>
      <c r="T792" s="1"/>
    </row>
    <row r="793" spans="1:20" ht="51" hidden="1" x14ac:dyDescent="0.2">
      <c r="A793" s="129" t="s">
        <v>1289</v>
      </c>
      <c r="B793" s="133">
        <v>757</v>
      </c>
      <c r="C793" s="82" t="s">
        <v>41</v>
      </c>
      <c r="D793" s="82" t="s">
        <v>16</v>
      </c>
      <c r="E793" s="15" t="s">
        <v>1288</v>
      </c>
      <c r="F793" s="14"/>
      <c r="G793" s="8" t="e">
        <f>G794+#REF!</f>
        <v>#REF!</v>
      </c>
      <c r="H793" s="83" t="e">
        <f>H794+#REF!</f>
        <v>#REF!</v>
      </c>
      <c r="I793" s="83" t="e">
        <f>I794+#REF!</f>
        <v>#REF!</v>
      </c>
      <c r="J793" s="160"/>
      <c r="K793" s="166"/>
      <c r="L793" s="166"/>
      <c r="M793" s="166"/>
      <c r="N793" s="166"/>
      <c r="O793" s="166"/>
      <c r="P793" s="166"/>
      <c r="Q793" s="166"/>
      <c r="R793" s="166"/>
      <c r="S793" s="1"/>
      <c r="T793" s="1"/>
    </row>
    <row r="794" spans="1:20" ht="37.5" hidden="1" customHeight="1" x14ac:dyDescent="0.2">
      <c r="A794" s="80" t="s">
        <v>27</v>
      </c>
      <c r="B794" s="133">
        <v>757</v>
      </c>
      <c r="C794" s="82" t="s">
        <v>41</v>
      </c>
      <c r="D794" s="82" t="s">
        <v>16</v>
      </c>
      <c r="E794" s="15" t="s">
        <v>1288</v>
      </c>
      <c r="F794" s="15" t="s">
        <v>61</v>
      </c>
      <c r="G794" s="8" t="e">
        <f>G795+#REF!</f>
        <v>#REF!</v>
      </c>
      <c r="H794" s="83" t="e">
        <f>H795+#REF!</f>
        <v>#REF!</v>
      </c>
      <c r="I794" s="83" t="e">
        <f>I795+#REF!</f>
        <v>#REF!</v>
      </c>
      <c r="J794" s="160"/>
      <c r="K794" s="166"/>
      <c r="L794" s="166"/>
      <c r="M794" s="166"/>
      <c r="N794" s="166"/>
      <c r="O794" s="166"/>
      <c r="P794" s="166"/>
      <c r="Q794" s="166"/>
      <c r="R794" s="166"/>
      <c r="S794" s="1"/>
      <c r="T794" s="1"/>
    </row>
    <row r="795" spans="1:20" hidden="1" x14ac:dyDescent="0.2">
      <c r="A795" s="80" t="s">
        <v>162</v>
      </c>
      <c r="B795" s="133">
        <v>757</v>
      </c>
      <c r="C795" s="82" t="s">
        <v>41</v>
      </c>
      <c r="D795" s="82" t="s">
        <v>16</v>
      </c>
      <c r="E795" s="15" t="s">
        <v>1288</v>
      </c>
      <c r="F795" s="15" t="s">
        <v>163</v>
      </c>
      <c r="G795" s="8">
        <f>'прил 4'!G285</f>
        <v>0</v>
      </c>
      <c r="H795" s="83"/>
      <c r="I795" s="83"/>
      <c r="J795" s="160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0" ht="102" hidden="1" x14ac:dyDescent="0.2">
      <c r="A796" s="80" t="s">
        <v>1192</v>
      </c>
      <c r="B796" s="133">
        <v>757</v>
      </c>
      <c r="C796" s="82" t="s">
        <v>23</v>
      </c>
      <c r="D796" s="82" t="s">
        <v>66</v>
      </c>
      <c r="E796" s="82" t="s">
        <v>756</v>
      </c>
      <c r="F796" s="82"/>
      <c r="G796" s="70" t="e">
        <f>G797</f>
        <v>#REF!</v>
      </c>
      <c r="H796" s="70">
        <f t="shared" ref="H796:I796" si="263">H797</f>
        <v>0</v>
      </c>
      <c r="I796" s="70">
        <f t="shared" si="263"/>
        <v>0</v>
      </c>
      <c r="J796" s="159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0" ht="25.5" hidden="1" x14ac:dyDescent="0.2">
      <c r="A797" s="80" t="s">
        <v>27</v>
      </c>
      <c r="B797" s="133">
        <v>757</v>
      </c>
      <c r="C797" s="82" t="s">
        <v>23</v>
      </c>
      <c r="D797" s="82" t="s">
        <v>66</v>
      </c>
      <c r="E797" s="82" t="s">
        <v>756</v>
      </c>
      <c r="F797" s="82" t="s">
        <v>28</v>
      </c>
      <c r="G797" s="70" t="e">
        <f>G798</f>
        <v>#REF!</v>
      </c>
      <c r="H797" s="70">
        <f>H798</f>
        <v>0</v>
      </c>
      <c r="I797" s="70">
        <f>I798</f>
        <v>0</v>
      </c>
      <c r="J797" s="159"/>
      <c r="K797" s="166"/>
      <c r="L797" s="166"/>
      <c r="M797" s="166"/>
      <c r="N797" s="166"/>
      <c r="O797" s="166"/>
      <c r="P797" s="166"/>
      <c r="Q797" s="166"/>
      <c r="R797" s="166"/>
      <c r="S797" s="1"/>
      <c r="T797" s="1"/>
    </row>
    <row r="798" spans="1:20" ht="19.5" hidden="1" customHeight="1" x14ac:dyDescent="0.2">
      <c r="A798" s="80" t="s">
        <v>29</v>
      </c>
      <c r="B798" s="133">
        <v>757</v>
      </c>
      <c r="C798" s="82" t="s">
        <v>23</v>
      </c>
      <c r="D798" s="82" t="s">
        <v>66</v>
      </c>
      <c r="E798" s="82" t="s">
        <v>756</v>
      </c>
      <c r="F798" s="82" t="s">
        <v>30</v>
      </c>
      <c r="G798" s="70" t="e">
        <f>'прил 4'!#REF!</f>
        <v>#REF!</v>
      </c>
      <c r="H798" s="70">
        <v>0</v>
      </c>
      <c r="I798" s="70">
        <v>0</v>
      </c>
      <c r="J798" s="159"/>
      <c r="K798" s="166"/>
      <c r="L798" s="166"/>
      <c r="M798" s="166"/>
      <c r="N798" s="166"/>
      <c r="O798" s="166"/>
      <c r="P798" s="166"/>
      <c r="Q798" s="166"/>
      <c r="R798" s="166"/>
      <c r="S798" s="1"/>
      <c r="T798" s="1"/>
    </row>
    <row r="799" spans="1:20" s="3" customFormat="1" ht="15" customHeight="1" x14ac:dyDescent="0.2">
      <c r="A799" s="24" t="s">
        <v>45</v>
      </c>
      <c r="B799" s="14">
        <v>757</v>
      </c>
      <c r="C799" s="15" t="s">
        <v>41</v>
      </c>
      <c r="D799" s="15" t="s">
        <v>16</v>
      </c>
      <c r="E799" s="15" t="s">
        <v>182</v>
      </c>
      <c r="F799" s="15"/>
      <c r="G799" s="92">
        <f>G800+G805</f>
        <v>10526512.890000001</v>
      </c>
      <c r="H799" s="25">
        <f t="shared" ref="G799:I800" si="264">H800</f>
        <v>11507873.890000001</v>
      </c>
      <c r="I799" s="25">
        <f t="shared" si="264"/>
        <v>12248111.67</v>
      </c>
      <c r="J799" s="105"/>
      <c r="P799" s="105"/>
      <c r="Q799" s="105"/>
      <c r="R799" s="105"/>
      <c r="S799" s="105"/>
      <c r="T799" s="105"/>
    </row>
    <row r="800" spans="1:20" ht="25.5" x14ac:dyDescent="0.2">
      <c r="A800" s="16" t="s">
        <v>27</v>
      </c>
      <c r="B800" s="14">
        <v>757</v>
      </c>
      <c r="C800" s="15" t="s">
        <v>41</v>
      </c>
      <c r="D800" s="15" t="s">
        <v>16</v>
      </c>
      <c r="E800" s="15" t="s">
        <v>182</v>
      </c>
      <c r="F800" s="15" t="s">
        <v>28</v>
      </c>
      <c r="G800" s="83">
        <f t="shared" si="264"/>
        <v>10526512.890000001</v>
      </c>
      <c r="H800" s="8">
        <f t="shared" si="264"/>
        <v>11507873.890000001</v>
      </c>
      <c r="I800" s="8">
        <f t="shared" si="264"/>
        <v>12248111.67</v>
      </c>
    </row>
    <row r="801" spans="1:20" x14ac:dyDescent="0.2">
      <c r="A801" s="16" t="s">
        <v>29</v>
      </c>
      <c r="B801" s="14">
        <v>757</v>
      </c>
      <c r="C801" s="15" t="s">
        <v>41</v>
      </c>
      <c r="D801" s="15" t="s">
        <v>16</v>
      </c>
      <c r="E801" s="15" t="s">
        <v>182</v>
      </c>
      <c r="F801" s="15" t="s">
        <v>30</v>
      </c>
      <c r="G801" s="83">
        <f>'прил 4'!G294</f>
        <v>10526512.890000001</v>
      </c>
      <c r="H801" s="8">
        <f>'прил 4'!H294</f>
        <v>11507873.890000001</v>
      </c>
      <c r="I801" s="8">
        <f>'прил 4'!I294</f>
        <v>12248111.67</v>
      </c>
    </row>
    <row r="802" spans="1:20" s="3" customFormat="1" ht="36" hidden="1" customHeight="1" x14ac:dyDescent="0.2">
      <c r="A802" s="126" t="s">
        <v>701</v>
      </c>
      <c r="B802" s="14">
        <v>757</v>
      </c>
      <c r="C802" s="15" t="s">
        <v>41</v>
      </c>
      <c r="D802" s="15" t="s">
        <v>16</v>
      </c>
      <c r="E802" s="15" t="s">
        <v>700</v>
      </c>
      <c r="F802" s="15"/>
      <c r="G802" s="25">
        <f>G803</f>
        <v>0</v>
      </c>
      <c r="H802" s="25">
        <f t="shared" ref="H802:I803" si="265">H803</f>
        <v>0</v>
      </c>
      <c r="I802" s="25">
        <f t="shared" si="265"/>
        <v>0</v>
      </c>
      <c r="P802" s="105"/>
      <c r="Q802" s="105"/>
      <c r="R802" s="105"/>
      <c r="S802" s="105"/>
      <c r="T802" s="105"/>
    </row>
    <row r="803" spans="1:20" s="87" customFormat="1" ht="19.5" hidden="1" customHeight="1" x14ac:dyDescent="0.2">
      <c r="A803" s="80" t="s">
        <v>60</v>
      </c>
      <c r="B803" s="14">
        <v>757</v>
      </c>
      <c r="C803" s="15" t="s">
        <v>41</v>
      </c>
      <c r="D803" s="15" t="s">
        <v>16</v>
      </c>
      <c r="E803" s="15" t="s">
        <v>700</v>
      </c>
      <c r="F803" s="82" t="s">
        <v>61</v>
      </c>
      <c r="G803" s="84">
        <f>G804</f>
        <v>0</v>
      </c>
      <c r="H803" s="84">
        <f t="shared" si="265"/>
        <v>0</v>
      </c>
      <c r="I803" s="84">
        <f t="shared" si="265"/>
        <v>0</v>
      </c>
      <c r="P803" s="114"/>
      <c r="Q803" s="114"/>
      <c r="R803" s="114"/>
      <c r="S803" s="114"/>
      <c r="T803" s="114"/>
    </row>
    <row r="804" spans="1:20" s="87" customFormat="1" ht="18.75" hidden="1" customHeight="1" x14ac:dyDescent="0.2">
      <c r="A804" s="80" t="s">
        <v>162</v>
      </c>
      <c r="B804" s="14">
        <v>757</v>
      </c>
      <c r="C804" s="15" t="s">
        <v>41</v>
      </c>
      <c r="D804" s="15" t="s">
        <v>16</v>
      </c>
      <c r="E804" s="15" t="s">
        <v>700</v>
      </c>
      <c r="F804" s="82" t="s">
        <v>163</v>
      </c>
      <c r="G804" s="84">
        <f>'прил 4'!G297</f>
        <v>0</v>
      </c>
      <c r="H804" s="84">
        <v>0</v>
      </c>
      <c r="I804" s="84">
        <v>0</v>
      </c>
      <c r="P804" s="114"/>
      <c r="Q804" s="114"/>
      <c r="R804" s="114"/>
      <c r="S804" s="114"/>
      <c r="T804" s="114"/>
    </row>
    <row r="805" spans="1:20" s="87" customFormat="1" ht="19.5" hidden="1" customHeight="1" x14ac:dyDescent="0.2">
      <c r="A805" s="80" t="s">
        <v>60</v>
      </c>
      <c r="B805" s="14">
        <v>757</v>
      </c>
      <c r="C805" s="15" t="s">
        <v>41</v>
      </c>
      <c r="D805" s="15" t="s">
        <v>16</v>
      </c>
      <c r="E805" s="15" t="s">
        <v>182</v>
      </c>
      <c r="F805" s="82" t="s">
        <v>61</v>
      </c>
      <c r="G805" s="84">
        <f>G806</f>
        <v>0</v>
      </c>
      <c r="H805" s="84">
        <f t="shared" ref="H805:I805" si="266">H806</f>
        <v>0</v>
      </c>
      <c r="I805" s="84">
        <f t="shared" si="266"/>
        <v>0</v>
      </c>
      <c r="P805" s="114"/>
      <c r="Q805" s="114"/>
      <c r="R805" s="114"/>
      <c r="S805" s="114"/>
      <c r="T805" s="114"/>
    </row>
    <row r="806" spans="1:20" s="87" customFormat="1" ht="18.75" hidden="1" customHeight="1" x14ac:dyDescent="0.2">
      <c r="A806" s="80" t="s">
        <v>302</v>
      </c>
      <c r="B806" s="14">
        <v>757</v>
      </c>
      <c r="C806" s="15" t="s">
        <v>41</v>
      </c>
      <c r="D806" s="15" t="s">
        <v>16</v>
      </c>
      <c r="E806" s="15" t="s">
        <v>182</v>
      </c>
      <c r="F806" s="82" t="s">
        <v>163</v>
      </c>
      <c r="G806" s="84"/>
      <c r="H806" s="84">
        <v>0</v>
      </c>
      <c r="I806" s="84">
        <v>0</v>
      </c>
      <c r="P806" s="114"/>
      <c r="Q806" s="114"/>
      <c r="R806" s="114"/>
      <c r="S806" s="114"/>
      <c r="T806" s="114"/>
    </row>
    <row r="807" spans="1:20" s="3" customFormat="1" ht="15" customHeight="1" x14ac:dyDescent="0.2">
      <c r="A807" s="26" t="s">
        <v>46</v>
      </c>
      <c r="B807" s="14">
        <v>757</v>
      </c>
      <c r="C807" s="15" t="s">
        <v>41</v>
      </c>
      <c r="D807" s="15" t="s">
        <v>16</v>
      </c>
      <c r="E807" s="15" t="s">
        <v>183</v>
      </c>
      <c r="F807" s="15"/>
      <c r="G807" s="92">
        <f>G808</f>
        <v>52636372.829999998</v>
      </c>
      <c r="H807" s="92">
        <f t="shared" ref="H807:I807" si="267">H808</f>
        <v>57718341.640000001</v>
      </c>
      <c r="I807" s="92">
        <f t="shared" si="267"/>
        <v>61412754.68</v>
      </c>
      <c r="J807" s="105"/>
      <c r="P807" s="105"/>
      <c r="Q807" s="105"/>
      <c r="R807" s="105"/>
      <c r="S807" s="105"/>
      <c r="T807" s="105"/>
    </row>
    <row r="808" spans="1:20" ht="25.5" x14ac:dyDescent="0.2">
      <c r="A808" s="16" t="s">
        <v>27</v>
      </c>
      <c r="B808" s="14">
        <v>757</v>
      </c>
      <c r="C808" s="15" t="s">
        <v>41</v>
      </c>
      <c r="D808" s="15" t="s">
        <v>16</v>
      </c>
      <c r="E808" s="15" t="s">
        <v>183</v>
      </c>
      <c r="F808" s="15" t="s">
        <v>28</v>
      </c>
      <c r="G808" s="83">
        <f>G809</f>
        <v>52636372.829999998</v>
      </c>
      <c r="H808" s="83">
        <f t="shared" ref="H808:I808" si="268">H809</f>
        <v>57718341.640000001</v>
      </c>
      <c r="I808" s="83">
        <f t="shared" si="268"/>
        <v>61412754.68</v>
      </c>
    </row>
    <row r="809" spans="1:20" x14ac:dyDescent="0.2">
      <c r="A809" s="16" t="s">
        <v>29</v>
      </c>
      <c r="B809" s="14">
        <v>757</v>
      </c>
      <c r="C809" s="15" t="s">
        <v>41</v>
      </c>
      <c r="D809" s="15" t="s">
        <v>16</v>
      </c>
      <c r="E809" s="15" t="s">
        <v>183</v>
      </c>
      <c r="F809" s="15" t="s">
        <v>30</v>
      </c>
      <c r="G809" s="83">
        <f>'прил 4'!G304</f>
        <v>52636372.829999998</v>
      </c>
      <c r="H809" s="8">
        <f>'прил 4'!H304</f>
        <v>57718341.640000001</v>
      </c>
      <c r="I809" s="8">
        <f>'прил 4'!I304</f>
        <v>61412754.68</v>
      </c>
    </row>
    <row r="810" spans="1:20" s="28" customFormat="1" ht="25.5" x14ac:dyDescent="0.2">
      <c r="A810" s="13" t="s">
        <v>1412</v>
      </c>
      <c r="B810" s="14">
        <v>757</v>
      </c>
      <c r="C810" s="15" t="s">
        <v>41</v>
      </c>
      <c r="D810" s="15" t="s">
        <v>51</v>
      </c>
      <c r="E810" s="15" t="s">
        <v>186</v>
      </c>
      <c r="F810" s="15"/>
      <c r="G810" s="90">
        <f>G811+G813+G815</f>
        <v>12699509.800000001</v>
      </c>
      <c r="H810" s="29">
        <f>H811+H813+H815</f>
        <v>12699509.800000001</v>
      </c>
      <c r="I810" s="29">
        <f>I811+I813+I815</f>
        <v>12699509.800000001</v>
      </c>
      <c r="J810" s="103"/>
      <c r="P810" s="103"/>
      <c r="Q810" s="103"/>
      <c r="R810" s="103"/>
      <c r="S810" s="103"/>
      <c r="T810" s="103"/>
    </row>
    <row r="811" spans="1:20" s="32" customFormat="1" ht="51" x14ac:dyDescent="0.2">
      <c r="A811" s="16" t="s">
        <v>52</v>
      </c>
      <c r="B811" s="14">
        <v>757</v>
      </c>
      <c r="C811" s="15" t="s">
        <v>41</v>
      </c>
      <c r="D811" s="15" t="s">
        <v>51</v>
      </c>
      <c r="E811" s="15" t="s">
        <v>186</v>
      </c>
      <c r="F811" s="15" t="s">
        <v>55</v>
      </c>
      <c r="G811" s="84">
        <f>G812</f>
        <v>12298638</v>
      </c>
      <c r="H811" s="84">
        <f>H812</f>
        <v>12298638</v>
      </c>
      <c r="I811" s="84">
        <f>I812</f>
        <v>12298638</v>
      </c>
      <c r="J811" s="31"/>
      <c r="P811" s="31"/>
      <c r="Q811" s="31"/>
      <c r="R811" s="31"/>
      <c r="S811" s="31"/>
      <c r="T811" s="31"/>
    </row>
    <row r="812" spans="1:20" s="32" customFormat="1" ht="25.5" x14ac:dyDescent="0.2">
      <c r="A812" s="16" t="s">
        <v>53</v>
      </c>
      <c r="B812" s="14">
        <v>757</v>
      </c>
      <c r="C812" s="15" t="s">
        <v>41</v>
      </c>
      <c r="D812" s="15" t="s">
        <v>51</v>
      </c>
      <c r="E812" s="15" t="s">
        <v>186</v>
      </c>
      <c r="F812" s="15" t="s">
        <v>56</v>
      </c>
      <c r="G812" s="84">
        <f>'прил 4'!G507</f>
        <v>12298638</v>
      </c>
      <c r="H812" s="84">
        <f>'прил 4'!H507</f>
        <v>12298638</v>
      </c>
      <c r="I812" s="84">
        <f>'прил 4'!I507</f>
        <v>12298638</v>
      </c>
      <c r="J812" s="31"/>
      <c r="P812" s="31"/>
      <c r="Q812" s="31"/>
      <c r="R812" s="31"/>
      <c r="S812" s="31"/>
      <c r="T812" s="31"/>
    </row>
    <row r="813" spans="1:20" s="32" customFormat="1" ht="28.5" customHeight="1" x14ac:dyDescent="0.2">
      <c r="A813" s="16" t="s">
        <v>33</v>
      </c>
      <c r="B813" s="14">
        <v>757</v>
      </c>
      <c r="C813" s="15" t="s">
        <v>41</v>
      </c>
      <c r="D813" s="15" t="s">
        <v>51</v>
      </c>
      <c r="E813" s="15" t="s">
        <v>186</v>
      </c>
      <c r="F813" s="15" t="s">
        <v>34</v>
      </c>
      <c r="G813" s="84">
        <f>G814</f>
        <v>400871.8</v>
      </c>
      <c r="H813" s="84">
        <f>H814</f>
        <v>400871.8</v>
      </c>
      <c r="I813" s="84">
        <f>I814</f>
        <v>400871.8</v>
      </c>
      <c r="J813" s="31"/>
      <c r="P813" s="31"/>
      <c r="Q813" s="31"/>
      <c r="R813" s="31"/>
      <c r="S813" s="31"/>
      <c r="T813" s="31"/>
    </row>
    <row r="814" spans="1:20" s="32" customFormat="1" ht="25.5" x14ac:dyDescent="0.2">
      <c r="A814" s="16" t="s">
        <v>35</v>
      </c>
      <c r="B814" s="14">
        <v>757</v>
      </c>
      <c r="C814" s="15" t="s">
        <v>41</v>
      </c>
      <c r="D814" s="15" t="s">
        <v>51</v>
      </c>
      <c r="E814" s="15" t="s">
        <v>186</v>
      </c>
      <c r="F814" s="15" t="s">
        <v>36</v>
      </c>
      <c r="G814" s="84">
        <f>'прил 4'!G509</f>
        <v>400871.8</v>
      </c>
      <c r="H814" s="84">
        <f>'прил 4'!H509</f>
        <v>400871.8</v>
      </c>
      <c r="I814" s="84">
        <f>'прил 4'!I509</f>
        <v>400871.8</v>
      </c>
      <c r="J814" s="31"/>
      <c r="P814" s="31"/>
      <c r="Q814" s="31"/>
      <c r="R814" s="31"/>
      <c r="S814" s="31"/>
      <c r="T814" s="31"/>
    </row>
    <row r="815" spans="1:20" s="32" customFormat="1" hidden="1" x14ac:dyDescent="0.2">
      <c r="A815" s="16" t="s">
        <v>60</v>
      </c>
      <c r="B815" s="14"/>
      <c r="C815" s="15"/>
      <c r="D815" s="15"/>
      <c r="E815" s="15" t="s">
        <v>186</v>
      </c>
      <c r="F815" s="15" t="s">
        <v>61</v>
      </c>
      <c r="G815" s="84">
        <f>G816</f>
        <v>0</v>
      </c>
      <c r="H815" s="84">
        <f>H816</f>
        <v>0</v>
      </c>
      <c r="I815" s="84">
        <f>I816</f>
        <v>0</v>
      </c>
      <c r="J815" s="31"/>
      <c r="P815" s="31"/>
      <c r="Q815" s="31"/>
      <c r="R815" s="31"/>
      <c r="S815" s="31"/>
      <c r="T815" s="31"/>
    </row>
    <row r="816" spans="1:20" hidden="1" x14ac:dyDescent="0.2">
      <c r="A816" s="16" t="s">
        <v>62</v>
      </c>
      <c r="B816" s="14">
        <v>757</v>
      </c>
      <c r="C816" s="15" t="s">
        <v>41</v>
      </c>
      <c r="D816" s="15" t="s">
        <v>51</v>
      </c>
      <c r="E816" s="15" t="s">
        <v>186</v>
      </c>
      <c r="F816" s="15" t="s">
        <v>63</v>
      </c>
      <c r="G816" s="91">
        <f>'прил 4'!G511</f>
        <v>0</v>
      </c>
      <c r="H816" s="91">
        <f>'прил 4'!H511</f>
        <v>0</v>
      </c>
      <c r="I816" s="91">
        <f>'прил 4'!I511</f>
        <v>0</v>
      </c>
    </row>
    <row r="817" spans="1:18" ht="76.5" hidden="1" x14ac:dyDescent="0.2">
      <c r="A817" s="16" t="s">
        <v>355</v>
      </c>
      <c r="B817" s="14">
        <v>757</v>
      </c>
      <c r="C817" s="15" t="s">
        <v>41</v>
      </c>
      <c r="D817" s="15" t="s">
        <v>16</v>
      </c>
      <c r="E817" s="15" t="s">
        <v>354</v>
      </c>
      <c r="F817" s="15"/>
      <c r="G817" s="83">
        <f>G818</f>
        <v>0</v>
      </c>
      <c r="H817" s="83">
        <f>H818</f>
        <v>0</v>
      </c>
      <c r="I817" s="83">
        <f>I818</f>
        <v>0</v>
      </c>
    </row>
    <row r="818" spans="1:18" hidden="1" x14ac:dyDescent="0.2">
      <c r="A818" s="16" t="s">
        <v>29</v>
      </c>
      <c r="B818" s="14">
        <v>757</v>
      </c>
      <c r="C818" s="15" t="s">
        <v>41</v>
      </c>
      <c r="D818" s="15" t="s">
        <v>16</v>
      </c>
      <c r="E818" s="15" t="s">
        <v>354</v>
      </c>
      <c r="F818" s="15" t="s">
        <v>30</v>
      </c>
      <c r="G818" s="83">
        <f>'прил 4'!G309</f>
        <v>0</v>
      </c>
      <c r="H818" s="83">
        <f>'прил 4'!H309</f>
        <v>0</v>
      </c>
      <c r="I818" s="83">
        <f>'прил 4'!I309</f>
        <v>0</v>
      </c>
    </row>
    <row r="819" spans="1:18" ht="45" hidden="1" customHeight="1" x14ac:dyDescent="0.2">
      <c r="A819" s="16" t="s">
        <v>526</v>
      </c>
      <c r="B819" s="15"/>
      <c r="C819" s="15"/>
      <c r="D819" s="15"/>
      <c r="E819" s="15" t="s">
        <v>474</v>
      </c>
      <c r="F819" s="15"/>
      <c r="G819" s="84">
        <f>G820</f>
        <v>0</v>
      </c>
      <c r="H819" s="83">
        <v>0</v>
      </c>
      <c r="I819" s="83">
        <v>0</v>
      </c>
    </row>
    <row r="820" spans="1:18" ht="34.5" hidden="1" customHeight="1" x14ac:dyDescent="0.2">
      <c r="A820" s="16" t="s">
        <v>91</v>
      </c>
      <c r="B820" s="15"/>
      <c r="C820" s="15"/>
      <c r="D820" s="15"/>
      <c r="E820" s="15" t="s">
        <v>474</v>
      </c>
      <c r="F820" s="15" t="s">
        <v>316</v>
      </c>
      <c r="G820" s="84">
        <f>G821</f>
        <v>0</v>
      </c>
      <c r="H820" s="83">
        <v>0</v>
      </c>
      <c r="I820" s="83">
        <v>0</v>
      </c>
    </row>
    <row r="821" spans="1:18" ht="68.25" hidden="1" customHeight="1" x14ac:dyDescent="0.2">
      <c r="A821" s="50" t="s">
        <v>377</v>
      </c>
      <c r="B821" s="15"/>
      <c r="C821" s="15"/>
      <c r="D821" s="15"/>
      <c r="E821" s="15" t="s">
        <v>474</v>
      </c>
      <c r="F821" s="15" t="s">
        <v>376</v>
      </c>
      <c r="G821" s="84">
        <f>'прил 4'!G214</f>
        <v>0</v>
      </c>
      <c r="H821" s="83">
        <v>0</v>
      </c>
      <c r="I821" s="83">
        <v>0</v>
      </c>
    </row>
    <row r="822" spans="1:18" ht="49.5" hidden="1" customHeight="1" x14ac:dyDescent="0.2">
      <c r="A822" s="50" t="s">
        <v>527</v>
      </c>
      <c r="B822" s="15"/>
      <c r="C822" s="15"/>
      <c r="D822" s="15"/>
      <c r="E822" s="15" t="s">
        <v>475</v>
      </c>
      <c r="F822" s="15"/>
      <c r="G822" s="83">
        <f>G823</f>
        <v>0</v>
      </c>
      <c r="H822" s="83">
        <v>0</v>
      </c>
      <c r="I822" s="83">
        <v>0</v>
      </c>
    </row>
    <row r="823" spans="1:18" ht="39" hidden="1" customHeight="1" x14ac:dyDescent="0.2">
      <c r="A823" s="16" t="s">
        <v>91</v>
      </c>
      <c r="B823" s="15"/>
      <c r="C823" s="15"/>
      <c r="D823" s="15"/>
      <c r="E823" s="15" t="s">
        <v>475</v>
      </c>
      <c r="F823" s="15" t="s">
        <v>316</v>
      </c>
      <c r="G823" s="83">
        <f>G824</f>
        <v>0</v>
      </c>
      <c r="H823" s="83">
        <v>0</v>
      </c>
      <c r="I823" s="83">
        <v>0</v>
      </c>
    </row>
    <row r="824" spans="1:18" ht="50.25" hidden="1" customHeight="1" x14ac:dyDescent="0.2">
      <c r="A824" s="50" t="s">
        <v>377</v>
      </c>
      <c r="B824" s="15"/>
      <c r="C824" s="15"/>
      <c r="D824" s="15"/>
      <c r="E824" s="15" t="s">
        <v>476</v>
      </c>
      <c r="F824" s="15" t="s">
        <v>376</v>
      </c>
      <c r="G824" s="83"/>
      <c r="H824" s="83">
        <v>0</v>
      </c>
      <c r="I824" s="83">
        <v>0</v>
      </c>
    </row>
    <row r="825" spans="1:18" ht="29.25" customHeight="1" x14ac:dyDescent="0.2">
      <c r="A825" s="16" t="s">
        <v>586</v>
      </c>
      <c r="B825" s="15"/>
      <c r="C825" s="15"/>
      <c r="D825" s="15"/>
      <c r="E825" s="15" t="s">
        <v>664</v>
      </c>
      <c r="F825" s="15"/>
      <c r="G825" s="83">
        <f>G826</f>
        <v>55100</v>
      </c>
      <c r="H825" s="83">
        <f t="shared" ref="H825:I826" si="269">H826</f>
        <v>50000</v>
      </c>
      <c r="I825" s="83">
        <f t="shared" si="269"/>
        <v>50000</v>
      </c>
    </row>
    <row r="826" spans="1:18" ht="18.75" customHeight="1" x14ac:dyDescent="0.2">
      <c r="A826" s="50" t="s">
        <v>528</v>
      </c>
      <c r="B826" s="15"/>
      <c r="C826" s="15"/>
      <c r="D826" s="15"/>
      <c r="E826" s="15" t="s">
        <v>664</v>
      </c>
      <c r="F826" s="15" t="s">
        <v>34</v>
      </c>
      <c r="G826" s="83">
        <f>G827</f>
        <v>55100</v>
      </c>
      <c r="H826" s="83">
        <f t="shared" si="269"/>
        <v>50000</v>
      </c>
      <c r="I826" s="83">
        <f t="shared" si="269"/>
        <v>50000</v>
      </c>
    </row>
    <row r="827" spans="1:18" ht="27" customHeight="1" x14ac:dyDescent="0.2">
      <c r="A827" s="50" t="s">
        <v>35</v>
      </c>
      <c r="B827" s="15"/>
      <c r="C827" s="15"/>
      <c r="D827" s="15"/>
      <c r="E827" s="15" t="s">
        <v>664</v>
      </c>
      <c r="F827" s="15" t="s">
        <v>36</v>
      </c>
      <c r="G827" s="83">
        <f>'прил 4'!G1766</f>
        <v>55100</v>
      </c>
      <c r="H827" s="83">
        <f>'прил 4'!H1766</f>
        <v>50000</v>
      </c>
      <c r="I827" s="83">
        <f>'прил 4'!I1766</f>
        <v>50000</v>
      </c>
    </row>
    <row r="828" spans="1:18" s="3" customFormat="1" ht="76.5" x14ac:dyDescent="0.2">
      <c r="A828" s="16" t="s">
        <v>1408</v>
      </c>
      <c r="B828" s="133">
        <v>757</v>
      </c>
      <c r="C828" s="82" t="s">
        <v>41</v>
      </c>
      <c r="D828" s="82" t="s">
        <v>16</v>
      </c>
      <c r="E828" s="82" t="s">
        <v>1375</v>
      </c>
      <c r="F828" s="82"/>
      <c r="G828" s="84">
        <f t="shared" ref="G828:I829" si="270">G829</f>
        <v>500000</v>
      </c>
      <c r="H828" s="84">
        <f t="shared" si="270"/>
        <v>0</v>
      </c>
      <c r="I828" s="84">
        <f t="shared" si="270"/>
        <v>0</v>
      </c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25.5" x14ac:dyDescent="0.2">
      <c r="A829" s="80" t="s">
        <v>27</v>
      </c>
      <c r="B829" s="133">
        <v>757</v>
      </c>
      <c r="C829" s="82" t="s">
        <v>41</v>
      </c>
      <c r="D829" s="82" t="s">
        <v>16</v>
      </c>
      <c r="E829" s="82" t="s">
        <v>1375</v>
      </c>
      <c r="F829" s="82" t="s">
        <v>28</v>
      </c>
      <c r="G829" s="84">
        <f t="shared" si="270"/>
        <v>500000</v>
      </c>
      <c r="H829" s="84">
        <f t="shared" si="270"/>
        <v>0</v>
      </c>
      <c r="I829" s="84">
        <f t="shared" si="270"/>
        <v>0</v>
      </c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x14ac:dyDescent="0.2">
      <c r="A830" s="80" t="s">
        <v>29</v>
      </c>
      <c r="B830" s="133">
        <v>757</v>
      </c>
      <c r="C830" s="82" t="s">
        <v>41</v>
      </c>
      <c r="D830" s="82" t="s">
        <v>16</v>
      </c>
      <c r="E830" s="82" t="s">
        <v>1375</v>
      </c>
      <c r="F830" s="82" t="s">
        <v>30</v>
      </c>
      <c r="G830" s="84">
        <f>'прил 4'!G480</f>
        <v>500000</v>
      </c>
      <c r="H830" s="84">
        <f>'прил 4'!H480</f>
        <v>0</v>
      </c>
      <c r="I830" s="84">
        <f>'прил 4'!I480</f>
        <v>0</v>
      </c>
      <c r="J830" s="159">
        <f>G830+G673</f>
        <v>5125161</v>
      </c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63.75" x14ac:dyDescent="0.2">
      <c r="A831" s="80" t="s">
        <v>1582</v>
      </c>
      <c r="B831" s="133">
        <v>757</v>
      </c>
      <c r="C831" s="82" t="s">
        <v>41</v>
      </c>
      <c r="D831" s="82" t="s">
        <v>16</v>
      </c>
      <c r="E831" s="82" t="s">
        <v>1581</v>
      </c>
      <c r="F831" s="82"/>
      <c r="G831" s="84">
        <f t="shared" ref="G831:I832" si="271">G832</f>
        <v>1831870</v>
      </c>
      <c r="H831" s="84">
        <f t="shared" si="271"/>
        <v>0</v>
      </c>
      <c r="I831" s="84">
        <f t="shared" si="271"/>
        <v>0</v>
      </c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25.5" x14ac:dyDescent="0.2">
      <c r="A832" s="80" t="s">
        <v>27</v>
      </c>
      <c r="B832" s="133">
        <v>757</v>
      </c>
      <c r="C832" s="82" t="s">
        <v>41</v>
      </c>
      <c r="D832" s="82" t="s">
        <v>16</v>
      </c>
      <c r="E832" s="82" t="s">
        <v>1581</v>
      </c>
      <c r="F832" s="82" t="s">
        <v>28</v>
      </c>
      <c r="G832" s="84">
        <f t="shared" si="271"/>
        <v>1831870</v>
      </c>
      <c r="H832" s="84">
        <f t="shared" si="271"/>
        <v>0</v>
      </c>
      <c r="I832" s="84">
        <f t="shared" si="271"/>
        <v>0</v>
      </c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20" s="3" customFormat="1" x14ac:dyDescent="0.2">
      <c r="A833" s="80" t="s">
        <v>29</v>
      </c>
      <c r="B833" s="133">
        <v>757</v>
      </c>
      <c r="C833" s="82" t="s">
        <v>41</v>
      </c>
      <c r="D833" s="82" t="s">
        <v>16</v>
      </c>
      <c r="E833" s="82" t="s">
        <v>1581</v>
      </c>
      <c r="F833" s="82" t="s">
        <v>558</v>
      </c>
      <c r="G833" s="84">
        <f>'прил 4'!G483</f>
        <v>1831870</v>
      </c>
      <c r="H833" s="84">
        <f>'прил 4'!H483</f>
        <v>0</v>
      </c>
      <c r="I833" s="84">
        <f>'прил 4'!I483</f>
        <v>0</v>
      </c>
      <c r="J833" s="159">
        <f>G833+G676</f>
        <v>2778130.51</v>
      </c>
      <c r="K833" s="179"/>
      <c r="L833" s="179"/>
      <c r="M833" s="179"/>
      <c r="N833" s="179"/>
      <c r="O833" s="179"/>
      <c r="P833" s="179"/>
      <c r="Q833" s="179"/>
      <c r="R833" s="179"/>
    </row>
    <row r="834" spans="1:20" s="3" customFormat="1" ht="76.5" x14ac:dyDescent="0.2">
      <c r="A834" s="80" t="s">
        <v>1409</v>
      </c>
      <c r="B834" s="133">
        <v>757</v>
      </c>
      <c r="C834" s="82" t="s">
        <v>41</v>
      </c>
      <c r="D834" s="82" t="s">
        <v>16</v>
      </c>
      <c r="E834" s="82" t="s">
        <v>1376</v>
      </c>
      <c r="F834" s="82"/>
      <c r="G834" s="84">
        <f t="shared" ref="G834:I835" si="272">G835</f>
        <v>2000000</v>
      </c>
      <c r="H834" s="84">
        <f t="shared" si="272"/>
        <v>0</v>
      </c>
      <c r="I834" s="84">
        <f t="shared" si="272"/>
        <v>0</v>
      </c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20" s="3" customFormat="1" ht="25.5" x14ac:dyDescent="0.2">
      <c r="A835" s="80" t="s">
        <v>27</v>
      </c>
      <c r="B835" s="133">
        <v>757</v>
      </c>
      <c r="C835" s="82" t="s">
        <v>41</v>
      </c>
      <c r="D835" s="82" t="s">
        <v>16</v>
      </c>
      <c r="E835" s="82" t="s">
        <v>1376</v>
      </c>
      <c r="F835" s="82" t="s">
        <v>28</v>
      </c>
      <c r="G835" s="84">
        <f t="shared" si="272"/>
        <v>2000000</v>
      </c>
      <c r="H835" s="84">
        <f t="shared" si="272"/>
        <v>0</v>
      </c>
      <c r="I835" s="84">
        <f t="shared" si="272"/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20" s="3" customFormat="1" x14ac:dyDescent="0.2">
      <c r="A836" s="80" t="s">
        <v>29</v>
      </c>
      <c r="B836" s="133">
        <v>757</v>
      </c>
      <c r="C836" s="82" t="s">
        <v>41</v>
      </c>
      <c r="D836" s="82" t="s">
        <v>16</v>
      </c>
      <c r="E836" s="82" t="s">
        <v>1376</v>
      </c>
      <c r="F836" s="82" t="s">
        <v>30</v>
      </c>
      <c r="G836" s="84">
        <f>'прил 4'!G486</f>
        <v>2000000</v>
      </c>
      <c r="H836" s="84">
        <f>'прил 4'!H486</f>
        <v>0</v>
      </c>
      <c r="I836" s="84">
        <f>'прил 4'!I486</f>
        <v>0</v>
      </c>
      <c r="J836" s="159">
        <f>G836+G685</f>
        <v>5200000</v>
      </c>
      <c r="K836" s="179"/>
      <c r="L836" s="179"/>
      <c r="M836" s="179"/>
      <c r="N836" s="179"/>
      <c r="O836" s="179"/>
      <c r="P836" s="179"/>
      <c r="Q836" s="179"/>
      <c r="R836" s="179"/>
    </row>
    <row r="837" spans="1:20" s="3" customFormat="1" ht="76.5" x14ac:dyDescent="0.2">
      <c r="A837" s="80" t="s">
        <v>1410</v>
      </c>
      <c r="B837" s="133">
        <v>757</v>
      </c>
      <c r="C837" s="82" t="s">
        <v>41</v>
      </c>
      <c r="D837" s="82" t="s">
        <v>16</v>
      </c>
      <c r="E837" s="82" t="s">
        <v>1386</v>
      </c>
      <c r="F837" s="82"/>
      <c r="G837" s="84">
        <f t="shared" ref="G837:I838" si="273">G838</f>
        <v>1000000</v>
      </c>
      <c r="H837" s="84">
        <f t="shared" si="273"/>
        <v>0</v>
      </c>
      <c r="I837" s="84">
        <f t="shared" si="273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20" s="3" customFormat="1" ht="20.45" customHeight="1" x14ac:dyDescent="0.2">
      <c r="A838" s="50" t="s">
        <v>528</v>
      </c>
      <c r="B838" s="133">
        <v>757</v>
      </c>
      <c r="C838" s="82" t="s">
        <v>41</v>
      </c>
      <c r="D838" s="82" t="s">
        <v>16</v>
      </c>
      <c r="E838" s="82" t="s">
        <v>1386</v>
      </c>
      <c r="F838" s="82" t="s">
        <v>34</v>
      </c>
      <c r="G838" s="84">
        <f t="shared" si="273"/>
        <v>1000000</v>
      </c>
      <c r="H838" s="84">
        <f t="shared" si="273"/>
        <v>0</v>
      </c>
      <c r="I838" s="84">
        <f t="shared" si="273"/>
        <v>0</v>
      </c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20" s="3" customFormat="1" ht="34.9" customHeight="1" x14ac:dyDescent="0.2">
      <c r="A839" s="50" t="s">
        <v>35</v>
      </c>
      <c r="B839" s="133">
        <v>757</v>
      </c>
      <c r="C839" s="82" t="s">
        <v>41</v>
      </c>
      <c r="D839" s="82" t="s">
        <v>16</v>
      </c>
      <c r="E839" s="82" t="s">
        <v>1386</v>
      </c>
      <c r="F839" s="82" t="s">
        <v>36</v>
      </c>
      <c r="G839" s="84">
        <f>'прил 4'!G3005</f>
        <v>1000000</v>
      </c>
      <c r="H839" s="84">
        <v>0</v>
      </c>
      <c r="I839" s="84">
        <v>0</v>
      </c>
      <c r="J839" s="159" t="e">
        <f>G839+#REF!</f>
        <v>#REF!</v>
      </c>
      <c r="K839" s="179"/>
      <c r="L839" s="179"/>
      <c r="M839" s="179"/>
      <c r="N839" s="179"/>
      <c r="O839" s="179"/>
      <c r="P839" s="179"/>
      <c r="Q839" s="179"/>
      <c r="R839" s="179"/>
    </row>
    <row r="840" spans="1:20" ht="37.5" hidden="1" customHeight="1" x14ac:dyDescent="0.2">
      <c r="A840" s="80" t="s">
        <v>1134</v>
      </c>
      <c r="B840" s="133">
        <v>757</v>
      </c>
      <c r="C840" s="82" t="s">
        <v>41</v>
      </c>
      <c r="D840" s="82" t="s">
        <v>16</v>
      </c>
      <c r="E840" s="82" t="s">
        <v>1133</v>
      </c>
      <c r="F840" s="82"/>
      <c r="G840" s="83">
        <f>G841</f>
        <v>0</v>
      </c>
      <c r="H840" s="83">
        <f t="shared" ref="H840:I841" si="274">H841</f>
        <v>0</v>
      </c>
      <c r="I840" s="83">
        <f t="shared" si="274"/>
        <v>0</v>
      </c>
      <c r="J840" s="160"/>
      <c r="K840" s="166"/>
      <c r="L840" s="166"/>
      <c r="M840" s="166"/>
      <c r="N840" s="166"/>
      <c r="O840" s="166"/>
      <c r="P840" s="166"/>
      <c r="Q840" s="166"/>
      <c r="R840" s="166"/>
      <c r="S840" s="1"/>
      <c r="T840" s="1"/>
    </row>
    <row r="841" spans="1:20" ht="25.5" hidden="1" x14ac:dyDescent="0.2">
      <c r="A841" s="80" t="s">
        <v>27</v>
      </c>
      <c r="B841" s="133">
        <v>757</v>
      </c>
      <c r="C841" s="82" t="s">
        <v>41</v>
      </c>
      <c r="D841" s="82" t="s">
        <v>16</v>
      </c>
      <c r="E841" s="82" t="s">
        <v>1133</v>
      </c>
      <c r="F841" s="82" t="s">
        <v>28</v>
      </c>
      <c r="G841" s="83">
        <f>G842</f>
        <v>0</v>
      </c>
      <c r="H841" s="83">
        <f t="shared" si="274"/>
        <v>0</v>
      </c>
      <c r="I841" s="83">
        <f t="shared" si="274"/>
        <v>0</v>
      </c>
      <c r="J841" s="160"/>
      <c r="K841" s="166"/>
      <c r="L841" s="166"/>
      <c r="M841" s="166"/>
      <c r="N841" s="166"/>
      <c r="O841" s="166"/>
      <c r="P841" s="166"/>
      <c r="Q841" s="166"/>
      <c r="R841" s="166"/>
      <c r="S841" s="1"/>
      <c r="T841" s="1"/>
    </row>
    <row r="842" spans="1:20" hidden="1" x14ac:dyDescent="0.2">
      <c r="A842" s="80" t="s">
        <v>29</v>
      </c>
      <c r="B842" s="133">
        <v>757</v>
      </c>
      <c r="C842" s="82" t="s">
        <v>41</v>
      </c>
      <c r="D842" s="82" t="s">
        <v>16</v>
      </c>
      <c r="E842" s="82" t="s">
        <v>1133</v>
      </c>
      <c r="F842" s="82" t="s">
        <v>30</v>
      </c>
      <c r="G842" s="8">
        <f>'прил 4'!G349</f>
        <v>0</v>
      </c>
      <c r="H842" s="83"/>
      <c r="I842" s="83"/>
      <c r="J842" s="160"/>
      <c r="K842" s="166"/>
      <c r="L842" s="166"/>
      <c r="M842" s="166"/>
      <c r="N842" s="166"/>
      <c r="O842" s="166"/>
      <c r="P842" s="166"/>
      <c r="Q842" s="166"/>
      <c r="R842" s="166"/>
      <c r="S842" s="1"/>
      <c r="T842" s="1"/>
    </row>
    <row r="843" spans="1:20" ht="52.5" hidden="1" customHeight="1" x14ac:dyDescent="0.2">
      <c r="A843" s="101" t="s">
        <v>790</v>
      </c>
      <c r="B843" s="14">
        <v>757</v>
      </c>
      <c r="C843" s="15" t="s">
        <v>41</v>
      </c>
      <c r="D843" s="15" t="s">
        <v>16</v>
      </c>
      <c r="E843" s="15" t="s">
        <v>605</v>
      </c>
      <c r="F843" s="15"/>
      <c r="G843" s="70">
        <f>G844</f>
        <v>0</v>
      </c>
      <c r="H843" s="70">
        <f t="shared" ref="H843:K844" si="275">H844</f>
        <v>0</v>
      </c>
      <c r="I843" s="70">
        <f t="shared" si="275"/>
        <v>0</v>
      </c>
      <c r="J843" s="1"/>
    </row>
    <row r="844" spans="1:20" ht="36" hidden="1" customHeight="1" x14ac:dyDescent="0.2">
      <c r="A844" s="16" t="s">
        <v>27</v>
      </c>
      <c r="B844" s="14">
        <v>757</v>
      </c>
      <c r="C844" s="15" t="s">
        <v>41</v>
      </c>
      <c r="D844" s="15" t="s">
        <v>16</v>
      </c>
      <c r="E844" s="15" t="s">
        <v>605</v>
      </c>
      <c r="F844" s="15" t="s">
        <v>28</v>
      </c>
      <c r="G844" s="70">
        <f>G845</f>
        <v>0</v>
      </c>
      <c r="H844" s="70">
        <f t="shared" si="275"/>
        <v>0</v>
      </c>
      <c r="I844" s="70">
        <f t="shared" si="275"/>
        <v>0</v>
      </c>
      <c r="J844" s="70">
        <f t="shared" si="275"/>
        <v>0</v>
      </c>
      <c r="K844" s="70">
        <f t="shared" si="275"/>
        <v>0</v>
      </c>
    </row>
    <row r="845" spans="1:20" ht="26.25" hidden="1" customHeight="1" x14ac:dyDescent="0.2">
      <c r="A845" s="16" t="s">
        <v>29</v>
      </c>
      <c r="B845" s="14">
        <v>757</v>
      </c>
      <c r="C845" s="15" t="s">
        <v>41</v>
      </c>
      <c r="D845" s="15" t="s">
        <v>16</v>
      </c>
      <c r="E845" s="15" t="s">
        <v>605</v>
      </c>
      <c r="F845" s="15" t="s">
        <v>30</v>
      </c>
      <c r="G845" s="70">
        <f>'прил 4'!G352</f>
        <v>0</v>
      </c>
      <c r="H845" s="70">
        <f>'прил 4'!H352</f>
        <v>0</v>
      </c>
      <c r="I845" s="70">
        <f>'прил 4'!I352</f>
        <v>0</v>
      </c>
      <c r="J845" s="1"/>
    </row>
    <row r="846" spans="1:20" ht="84" hidden="1" customHeight="1" x14ac:dyDescent="0.2">
      <c r="A846" s="16" t="s">
        <v>604</v>
      </c>
      <c r="B846" s="14">
        <v>757</v>
      </c>
      <c r="C846" s="15" t="s">
        <v>23</v>
      </c>
      <c r="D846" s="15" t="s">
        <v>66</v>
      </c>
      <c r="E846" s="15" t="s">
        <v>603</v>
      </c>
      <c r="F846" s="15"/>
      <c r="G846" s="70">
        <f>G847</f>
        <v>0</v>
      </c>
      <c r="H846" s="70">
        <f>H847</f>
        <v>0</v>
      </c>
      <c r="I846" s="70">
        <f>I847</f>
        <v>0</v>
      </c>
      <c r="J846" s="1"/>
    </row>
    <row r="847" spans="1:20" ht="60" hidden="1" customHeight="1" x14ac:dyDescent="0.2">
      <c r="A847" s="16" t="s">
        <v>27</v>
      </c>
      <c r="B847" s="14">
        <v>757</v>
      </c>
      <c r="C847" s="15" t="s">
        <v>23</v>
      </c>
      <c r="D847" s="15" t="s">
        <v>66</v>
      </c>
      <c r="E847" s="15" t="s">
        <v>603</v>
      </c>
      <c r="F847" s="15" t="s">
        <v>28</v>
      </c>
      <c r="G847" s="70">
        <f>G848</f>
        <v>0</v>
      </c>
      <c r="H847" s="70">
        <f t="shared" ref="H847:K847" si="276">H848</f>
        <v>0</v>
      </c>
      <c r="I847" s="70">
        <f t="shared" si="276"/>
        <v>0</v>
      </c>
      <c r="J847" s="70">
        <f t="shared" si="276"/>
        <v>0</v>
      </c>
      <c r="K847" s="70">
        <f t="shared" si="276"/>
        <v>0</v>
      </c>
    </row>
    <row r="848" spans="1:20" ht="60" hidden="1" customHeight="1" x14ac:dyDescent="0.2">
      <c r="A848" s="16" t="s">
        <v>29</v>
      </c>
      <c r="B848" s="14">
        <v>757</v>
      </c>
      <c r="C848" s="15" t="s">
        <v>23</v>
      </c>
      <c r="D848" s="15" t="s">
        <v>66</v>
      </c>
      <c r="E848" s="15" t="s">
        <v>603</v>
      </c>
      <c r="F848" s="15" t="s">
        <v>30</v>
      </c>
      <c r="G848" s="70"/>
      <c r="H848" s="70"/>
      <c r="I848" s="70"/>
      <c r="J848" s="1"/>
    </row>
    <row r="849" spans="1:20" ht="28.5" hidden="1" customHeight="1" x14ac:dyDescent="0.2">
      <c r="A849" s="16" t="s">
        <v>826</v>
      </c>
      <c r="B849" s="14">
        <v>757</v>
      </c>
      <c r="C849" s="15" t="s">
        <v>41</v>
      </c>
      <c r="D849" s="15" t="s">
        <v>16</v>
      </c>
      <c r="E849" s="15" t="s">
        <v>825</v>
      </c>
      <c r="F849" s="15"/>
      <c r="G849" s="70">
        <f>G850</f>
        <v>0</v>
      </c>
      <c r="H849" s="70">
        <f t="shared" ref="H849:I849" si="277">H850</f>
        <v>0</v>
      </c>
      <c r="I849" s="70">
        <f t="shared" si="277"/>
        <v>0</v>
      </c>
      <c r="J849" s="159"/>
      <c r="K849" s="166"/>
      <c r="L849" s="166"/>
      <c r="M849" s="166"/>
      <c r="N849" s="166"/>
      <c r="O849" s="166"/>
      <c r="P849" s="166"/>
      <c r="Q849" s="166"/>
      <c r="R849" s="166"/>
      <c r="S849" s="1"/>
      <c r="T849" s="1"/>
    </row>
    <row r="850" spans="1:20" ht="36" hidden="1" customHeight="1" x14ac:dyDescent="0.2">
      <c r="A850" s="16" t="s">
        <v>827</v>
      </c>
      <c r="B850" s="14">
        <v>757</v>
      </c>
      <c r="C850" s="15" t="s">
        <v>41</v>
      </c>
      <c r="D850" s="15" t="s">
        <v>16</v>
      </c>
      <c r="E850" s="15" t="s">
        <v>824</v>
      </c>
      <c r="F850" s="15"/>
      <c r="G850" s="70">
        <f>G851</f>
        <v>0</v>
      </c>
      <c r="H850" s="70">
        <f t="shared" ref="H850:I851" si="278">H851</f>
        <v>0</v>
      </c>
      <c r="I850" s="70">
        <f t="shared" si="278"/>
        <v>0</v>
      </c>
      <c r="J850" s="159"/>
      <c r="K850" s="166"/>
      <c r="L850" s="166"/>
      <c r="M850" s="166"/>
      <c r="N850" s="166"/>
      <c r="O850" s="166"/>
      <c r="P850" s="166"/>
      <c r="Q850" s="166"/>
      <c r="R850" s="166"/>
      <c r="S850" s="1"/>
      <c r="T850" s="1"/>
    </row>
    <row r="851" spans="1:20" ht="41.25" hidden="1" customHeight="1" x14ac:dyDescent="0.2">
      <c r="A851" s="16" t="s">
        <v>27</v>
      </c>
      <c r="B851" s="14">
        <v>757</v>
      </c>
      <c r="C851" s="15" t="s">
        <v>41</v>
      </c>
      <c r="D851" s="15" t="s">
        <v>16</v>
      </c>
      <c r="E851" s="15" t="s">
        <v>824</v>
      </c>
      <c r="F851" s="15" t="s">
        <v>28</v>
      </c>
      <c r="G851" s="70">
        <f>G852</f>
        <v>0</v>
      </c>
      <c r="H851" s="70">
        <f t="shared" si="278"/>
        <v>0</v>
      </c>
      <c r="I851" s="70">
        <f t="shared" si="278"/>
        <v>0</v>
      </c>
      <c r="J851" s="159"/>
      <c r="K851" s="159"/>
      <c r="L851" s="159"/>
      <c r="M851" s="166"/>
      <c r="N851" s="166"/>
      <c r="O851" s="166"/>
      <c r="P851" s="166"/>
      <c r="Q851" s="166"/>
      <c r="R851" s="166"/>
      <c r="S851" s="1"/>
      <c r="T851" s="1"/>
    </row>
    <row r="852" spans="1:20" ht="22.5" hidden="1" customHeight="1" x14ac:dyDescent="0.2">
      <c r="A852" s="16" t="s">
        <v>29</v>
      </c>
      <c r="B852" s="14">
        <v>757</v>
      </c>
      <c r="C852" s="15" t="s">
        <v>41</v>
      </c>
      <c r="D852" s="15" t="s">
        <v>16</v>
      </c>
      <c r="E852" s="15" t="s">
        <v>824</v>
      </c>
      <c r="F852" s="15" t="s">
        <v>30</v>
      </c>
      <c r="G852" s="70">
        <f>'прил 4'!G356</f>
        <v>0</v>
      </c>
      <c r="H852" s="70">
        <f>'прил 4'!H356</f>
        <v>0</v>
      </c>
      <c r="I852" s="70">
        <f>'прил 4'!I356</f>
        <v>0</v>
      </c>
      <c r="J852" s="159"/>
      <c r="K852" s="166"/>
      <c r="L852" s="166"/>
      <c r="M852" s="166"/>
      <c r="N852" s="166"/>
      <c r="O852" s="166"/>
      <c r="P852" s="166"/>
      <c r="Q852" s="166"/>
      <c r="R852" s="166"/>
      <c r="S852" s="1"/>
      <c r="T852" s="1"/>
    </row>
    <row r="853" spans="1:20" ht="37.5" hidden="1" customHeight="1" x14ac:dyDescent="0.2">
      <c r="A853" s="16" t="s">
        <v>166</v>
      </c>
      <c r="B853" s="14">
        <v>757</v>
      </c>
      <c r="C853" s="15" t="s">
        <v>41</v>
      </c>
      <c r="D853" s="15" t="s">
        <v>16</v>
      </c>
      <c r="E853" s="15" t="s">
        <v>165</v>
      </c>
      <c r="F853" s="15"/>
      <c r="G853" s="8">
        <f>G854</f>
        <v>0</v>
      </c>
      <c r="H853" s="8">
        <f t="shared" ref="H853:I854" si="279">H854</f>
        <v>0</v>
      </c>
      <c r="I853" s="8">
        <f t="shared" si="279"/>
        <v>0</v>
      </c>
      <c r="J853" s="1"/>
    </row>
    <row r="854" spans="1:20" ht="25.5" hidden="1" x14ac:dyDescent="0.2">
      <c r="A854" s="16" t="s">
        <v>27</v>
      </c>
      <c r="B854" s="14">
        <v>757</v>
      </c>
      <c r="C854" s="15" t="s">
        <v>41</v>
      </c>
      <c r="D854" s="15" t="s">
        <v>16</v>
      </c>
      <c r="E854" s="15" t="s">
        <v>165</v>
      </c>
      <c r="F854" s="15" t="s">
        <v>28</v>
      </c>
      <c r="G854" s="8">
        <f>G855</f>
        <v>0</v>
      </c>
      <c r="H854" s="8">
        <f t="shared" si="279"/>
        <v>0</v>
      </c>
      <c r="I854" s="8">
        <f t="shared" si="279"/>
        <v>0</v>
      </c>
      <c r="J854" s="1"/>
    </row>
    <row r="855" spans="1:20" hidden="1" x14ac:dyDescent="0.2">
      <c r="A855" s="16" t="s">
        <v>29</v>
      </c>
      <c r="B855" s="14">
        <v>757</v>
      </c>
      <c r="C855" s="15" t="s">
        <v>41</v>
      </c>
      <c r="D855" s="15" t="s">
        <v>16</v>
      </c>
      <c r="E855" s="15" t="s">
        <v>165</v>
      </c>
      <c r="F855" s="15" t="s">
        <v>30</v>
      </c>
      <c r="G855" s="8">
        <f>'прил 4'!G343</f>
        <v>0</v>
      </c>
      <c r="H855" s="8">
        <f>'прил 4'!H343</f>
        <v>0</v>
      </c>
      <c r="I855" s="8">
        <f>'прил 4'!I343</f>
        <v>0</v>
      </c>
      <c r="J855" s="1"/>
    </row>
    <row r="856" spans="1:20" ht="101.25" hidden="1" customHeight="1" x14ac:dyDescent="0.2">
      <c r="A856" s="16" t="s">
        <v>252</v>
      </c>
      <c r="B856" s="14">
        <v>757</v>
      </c>
      <c r="C856" s="15" t="s">
        <v>23</v>
      </c>
      <c r="D856" s="15" t="s">
        <v>66</v>
      </c>
      <c r="E856" s="15" t="s">
        <v>678</v>
      </c>
      <c r="F856" s="15"/>
      <c r="G856" s="70">
        <f>G857</f>
        <v>0</v>
      </c>
      <c r="H856" s="70">
        <f t="shared" ref="H856:K857" si="280">H857</f>
        <v>0</v>
      </c>
      <c r="I856" s="70">
        <f t="shared" si="280"/>
        <v>0</v>
      </c>
      <c r="J856" s="1"/>
    </row>
    <row r="857" spans="1:20" ht="47.25" hidden="1" customHeight="1" x14ac:dyDescent="0.2">
      <c r="A857" s="16" t="s">
        <v>27</v>
      </c>
      <c r="B857" s="14">
        <v>757</v>
      </c>
      <c r="C857" s="15" t="s">
        <v>23</v>
      </c>
      <c r="D857" s="15" t="s">
        <v>66</v>
      </c>
      <c r="E857" s="15" t="s">
        <v>678</v>
      </c>
      <c r="F857" s="15" t="s">
        <v>28</v>
      </c>
      <c r="G857" s="70">
        <f>G858</f>
        <v>0</v>
      </c>
      <c r="H857" s="70">
        <f t="shared" si="280"/>
        <v>0</v>
      </c>
      <c r="I857" s="70">
        <f t="shared" si="280"/>
        <v>0</v>
      </c>
      <c r="J857" s="70">
        <f t="shared" si="280"/>
        <v>0</v>
      </c>
      <c r="K857" s="70">
        <f t="shared" si="280"/>
        <v>0</v>
      </c>
    </row>
    <row r="858" spans="1:20" ht="41.25" hidden="1" customHeight="1" x14ac:dyDescent="0.2">
      <c r="A858" s="16" t="s">
        <v>29</v>
      </c>
      <c r="B858" s="14">
        <v>757</v>
      </c>
      <c r="C858" s="15" t="s">
        <v>23</v>
      </c>
      <c r="D858" s="15" t="s">
        <v>66</v>
      </c>
      <c r="E858" s="15" t="s">
        <v>678</v>
      </c>
      <c r="F858" s="15" t="s">
        <v>30</v>
      </c>
      <c r="G858" s="70"/>
      <c r="H858" s="70">
        <v>0</v>
      </c>
      <c r="I858" s="70"/>
      <c r="J858" s="1"/>
    </row>
    <row r="859" spans="1:20" s="3" customFormat="1" ht="49.5" hidden="1" customHeight="1" x14ac:dyDescent="0.2">
      <c r="A859" s="126" t="s">
        <v>790</v>
      </c>
      <c r="B859" s="14">
        <v>757</v>
      </c>
      <c r="C859" s="15" t="s">
        <v>41</v>
      </c>
      <c r="D859" s="15" t="s">
        <v>16</v>
      </c>
      <c r="E859" s="15" t="s">
        <v>789</v>
      </c>
      <c r="F859" s="15"/>
      <c r="G859" s="25">
        <f>G860</f>
        <v>0</v>
      </c>
      <c r="H859" s="25">
        <f t="shared" ref="G859:I860" si="281">H860</f>
        <v>0</v>
      </c>
      <c r="I859" s="25">
        <f t="shared" si="281"/>
        <v>0</v>
      </c>
    </row>
    <row r="860" spans="1:20" ht="25.5" hidden="1" x14ac:dyDescent="0.2">
      <c r="A860" s="80" t="s">
        <v>27</v>
      </c>
      <c r="B860" s="14">
        <v>757</v>
      </c>
      <c r="C860" s="15" t="s">
        <v>41</v>
      </c>
      <c r="D860" s="15" t="s">
        <v>16</v>
      </c>
      <c r="E860" s="15" t="s">
        <v>789</v>
      </c>
      <c r="F860" s="15" t="s">
        <v>28</v>
      </c>
      <c r="G860" s="8">
        <f t="shared" si="281"/>
        <v>0</v>
      </c>
      <c r="H860" s="8">
        <f t="shared" si="281"/>
        <v>0</v>
      </c>
      <c r="I860" s="8">
        <f t="shared" si="281"/>
        <v>0</v>
      </c>
      <c r="J860" s="1"/>
      <c r="P860" s="1"/>
      <c r="Q860" s="1"/>
      <c r="R860" s="1"/>
      <c r="S860" s="1"/>
      <c r="T860" s="1"/>
    </row>
    <row r="861" spans="1:20" hidden="1" x14ac:dyDescent="0.2">
      <c r="A861" s="80" t="s">
        <v>29</v>
      </c>
      <c r="B861" s="14">
        <v>757</v>
      </c>
      <c r="C861" s="15" t="s">
        <v>41</v>
      </c>
      <c r="D861" s="15" t="s">
        <v>16</v>
      </c>
      <c r="E861" s="15" t="s">
        <v>789</v>
      </c>
      <c r="F861" s="15" t="s">
        <v>30</v>
      </c>
      <c r="G861" s="154">
        <v>0</v>
      </c>
      <c r="H861" s="154"/>
      <c r="I861" s="154">
        <v>0</v>
      </c>
      <c r="J861" s="1"/>
      <c r="P861" s="1"/>
      <c r="Q861" s="1"/>
      <c r="R861" s="1"/>
      <c r="S861" s="1"/>
      <c r="T861" s="1"/>
    </row>
    <row r="862" spans="1:20" ht="101.25" hidden="1" customHeight="1" x14ac:dyDescent="0.2">
      <c r="A862" s="16" t="s">
        <v>252</v>
      </c>
      <c r="B862" s="14">
        <v>757</v>
      </c>
      <c r="C862" s="15" t="s">
        <v>23</v>
      </c>
      <c r="D862" s="15" t="s">
        <v>66</v>
      </c>
      <c r="E862" s="15" t="s">
        <v>520</v>
      </c>
      <c r="F862" s="15"/>
      <c r="G862" s="70">
        <f>G863+G866</f>
        <v>0</v>
      </c>
      <c r="H862" s="70">
        <f t="shared" ref="H862:K863" si="282">H863</f>
        <v>0</v>
      </c>
      <c r="I862" s="70">
        <f t="shared" si="282"/>
        <v>0</v>
      </c>
      <c r="J862" s="1"/>
    </row>
    <row r="863" spans="1:20" ht="47.25" hidden="1" customHeight="1" x14ac:dyDescent="0.2">
      <c r="A863" s="16" t="s">
        <v>27</v>
      </c>
      <c r="B863" s="14">
        <v>757</v>
      </c>
      <c r="C863" s="15" t="s">
        <v>23</v>
      </c>
      <c r="D863" s="15" t="s">
        <v>66</v>
      </c>
      <c r="E863" s="15" t="s">
        <v>520</v>
      </c>
      <c r="F863" s="15" t="s">
        <v>28</v>
      </c>
      <c r="G863" s="70">
        <f>G864</f>
        <v>0</v>
      </c>
      <c r="H863" s="70">
        <f t="shared" si="282"/>
        <v>0</v>
      </c>
      <c r="I863" s="70">
        <f t="shared" si="282"/>
        <v>0</v>
      </c>
      <c r="J863" s="70">
        <f t="shared" si="282"/>
        <v>0</v>
      </c>
      <c r="K863" s="70">
        <f t="shared" si="282"/>
        <v>0</v>
      </c>
    </row>
    <row r="864" spans="1:20" ht="41.25" hidden="1" customHeight="1" x14ac:dyDescent="0.2">
      <c r="A864" s="16" t="s">
        <v>29</v>
      </c>
      <c r="B864" s="14">
        <v>757</v>
      </c>
      <c r="C864" s="15" t="s">
        <v>23</v>
      </c>
      <c r="D864" s="15" t="s">
        <v>66</v>
      </c>
      <c r="E864" s="15" t="s">
        <v>520</v>
      </c>
      <c r="F864" s="15" t="s">
        <v>30</v>
      </c>
      <c r="G864" s="70">
        <f>'прил 4'!G102</f>
        <v>0</v>
      </c>
      <c r="H864" s="70">
        <f>'прил 4'!H102</f>
        <v>0</v>
      </c>
      <c r="I864" s="70">
        <f>'прил 4'!I102</f>
        <v>0</v>
      </c>
      <c r="J864" s="1"/>
    </row>
    <row r="865" spans="1:20" ht="47.25" hidden="1" customHeight="1" x14ac:dyDescent="0.2">
      <c r="A865" s="80" t="s">
        <v>60</v>
      </c>
      <c r="B865" s="14">
        <v>757</v>
      </c>
      <c r="C865" s="15" t="s">
        <v>23</v>
      </c>
      <c r="D865" s="15" t="s">
        <v>66</v>
      </c>
      <c r="E865" s="15" t="s">
        <v>520</v>
      </c>
      <c r="F865" s="15" t="s">
        <v>61</v>
      </c>
      <c r="G865" s="70">
        <f>G866</f>
        <v>0</v>
      </c>
      <c r="H865" s="70">
        <f t="shared" ref="H865:K865" si="283">H866</f>
        <v>0</v>
      </c>
      <c r="I865" s="70">
        <f t="shared" si="283"/>
        <v>0</v>
      </c>
      <c r="J865" s="70">
        <f t="shared" si="283"/>
        <v>0</v>
      </c>
      <c r="K865" s="70">
        <f t="shared" si="283"/>
        <v>0</v>
      </c>
    </row>
    <row r="866" spans="1:20" ht="41.25" hidden="1" customHeight="1" x14ac:dyDescent="0.2">
      <c r="A866" s="80" t="s">
        <v>162</v>
      </c>
      <c r="B866" s="14">
        <v>757</v>
      </c>
      <c r="C866" s="15" t="s">
        <v>23</v>
      </c>
      <c r="D866" s="15" t="s">
        <v>66</v>
      </c>
      <c r="E866" s="15" t="s">
        <v>520</v>
      </c>
      <c r="F866" s="15" t="s">
        <v>163</v>
      </c>
      <c r="G866" s="70">
        <f>'прил 4'!G104</f>
        <v>0</v>
      </c>
      <c r="H866" s="70">
        <f>'прил 4'!H104</f>
        <v>0</v>
      </c>
      <c r="I866" s="70">
        <f>'прил 4'!I104</f>
        <v>0</v>
      </c>
      <c r="J866" s="1"/>
    </row>
    <row r="867" spans="1:20" ht="84" hidden="1" customHeight="1" x14ac:dyDescent="0.2">
      <c r="A867" s="16" t="s">
        <v>680</v>
      </c>
      <c r="B867" s="14">
        <v>757</v>
      </c>
      <c r="C867" s="15" t="s">
        <v>41</v>
      </c>
      <c r="D867" s="15" t="s">
        <v>16</v>
      </c>
      <c r="E867" s="15" t="s">
        <v>679</v>
      </c>
      <c r="F867" s="15"/>
      <c r="G867" s="70">
        <f>G868</f>
        <v>0</v>
      </c>
      <c r="H867" s="70">
        <f t="shared" ref="H867:K868" si="284">H868</f>
        <v>0</v>
      </c>
      <c r="I867" s="70">
        <f t="shared" si="284"/>
        <v>0</v>
      </c>
      <c r="J867" s="1"/>
    </row>
    <row r="868" spans="1:20" ht="60" hidden="1" customHeight="1" x14ac:dyDescent="0.2">
      <c r="A868" s="80" t="s">
        <v>60</v>
      </c>
      <c r="B868" s="14">
        <v>757</v>
      </c>
      <c r="C868" s="15" t="s">
        <v>41</v>
      </c>
      <c r="D868" s="15" t="s">
        <v>16</v>
      </c>
      <c r="E868" s="15" t="s">
        <v>737</v>
      </c>
      <c r="F868" s="15" t="s">
        <v>61</v>
      </c>
      <c r="G868" s="70">
        <f>G869</f>
        <v>0</v>
      </c>
      <c r="H868" s="70">
        <f t="shared" si="284"/>
        <v>0</v>
      </c>
      <c r="I868" s="70">
        <f t="shared" si="284"/>
        <v>0</v>
      </c>
      <c r="J868" s="70">
        <f t="shared" si="284"/>
        <v>0</v>
      </c>
      <c r="K868" s="70">
        <f t="shared" si="284"/>
        <v>0</v>
      </c>
    </row>
    <row r="869" spans="1:20" ht="60" hidden="1" customHeight="1" x14ac:dyDescent="0.2">
      <c r="A869" s="80" t="s">
        <v>162</v>
      </c>
      <c r="B869" s="14">
        <v>757</v>
      </c>
      <c r="C869" s="15" t="s">
        <v>41</v>
      </c>
      <c r="D869" s="15" t="s">
        <v>16</v>
      </c>
      <c r="E869" s="15" t="s">
        <v>679</v>
      </c>
      <c r="F869" s="15" t="s">
        <v>163</v>
      </c>
      <c r="G869" s="70">
        <f>'прил 4'!G359</f>
        <v>0</v>
      </c>
      <c r="H869" s="70">
        <v>0</v>
      </c>
      <c r="I869" s="70">
        <v>0</v>
      </c>
      <c r="J869" s="1"/>
    </row>
    <row r="870" spans="1:20" ht="84" hidden="1" customHeight="1" x14ac:dyDescent="0.2">
      <c r="A870" s="16" t="s">
        <v>680</v>
      </c>
      <c r="B870" s="14">
        <v>757</v>
      </c>
      <c r="C870" s="15" t="s">
        <v>41</v>
      </c>
      <c r="D870" s="15" t="s">
        <v>16</v>
      </c>
      <c r="E870" s="15" t="s">
        <v>505</v>
      </c>
      <c r="F870" s="15"/>
      <c r="G870" s="70">
        <f>G871</f>
        <v>0</v>
      </c>
      <c r="H870" s="70">
        <f t="shared" ref="H870:K871" si="285">H871</f>
        <v>0</v>
      </c>
      <c r="I870" s="70">
        <f t="shared" si="285"/>
        <v>0</v>
      </c>
      <c r="J870" s="1"/>
    </row>
    <row r="871" spans="1:20" ht="60" hidden="1" customHeight="1" x14ac:dyDescent="0.2">
      <c r="A871" s="16" t="s">
        <v>27</v>
      </c>
      <c r="B871" s="14">
        <v>757</v>
      </c>
      <c r="C871" s="15" t="s">
        <v>41</v>
      </c>
      <c r="D871" s="15" t="s">
        <v>16</v>
      </c>
      <c r="E871" s="15" t="s">
        <v>505</v>
      </c>
      <c r="F871" s="15" t="s">
        <v>28</v>
      </c>
      <c r="G871" s="70">
        <f>G872</f>
        <v>0</v>
      </c>
      <c r="H871" s="70">
        <f t="shared" si="285"/>
        <v>0</v>
      </c>
      <c r="I871" s="70">
        <f t="shared" si="285"/>
        <v>0</v>
      </c>
      <c r="J871" s="70">
        <f t="shared" si="285"/>
        <v>0</v>
      </c>
      <c r="K871" s="70">
        <f t="shared" si="285"/>
        <v>0</v>
      </c>
    </row>
    <row r="872" spans="1:20" ht="60" hidden="1" customHeight="1" x14ac:dyDescent="0.2">
      <c r="A872" s="16" t="s">
        <v>29</v>
      </c>
      <c r="B872" s="14">
        <v>757</v>
      </c>
      <c r="C872" s="15" t="s">
        <v>41</v>
      </c>
      <c r="D872" s="15" t="s">
        <v>16</v>
      </c>
      <c r="E872" s="15" t="s">
        <v>505</v>
      </c>
      <c r="F872" s="15" t="s">
        <v>30</v>
      </c>
      <c r="G872" s="70">
        <f>'прил 4'!G362</f>
        <v>0</v>
      </c>
      <c r="H872" s="70">
        <v>0</v>
      </c>
      <c r="I872" s="70">
        <v>0</v>
      </c>
      <c r="J872" s="1"/>
    </row>
    <row r="873" spans="1:20" ht="27.75" hidden="1" customHeight="1" x14ac:dyDescent="0.2">
      <c r="A873" s="80" t="s">
        <v>817</v>
      </c>
      <c r="B873" s="14">
        <v>757</v>
      </c>
      <c r="C873" s="15" t="s">
        <v>41</v>
      </c>
      <c r="D873" s="15" t="s">
        <v>16</v>
      </c>
      <c r="E873" s="15" t="s">
        <v>818</v>
      </c>
      <c r="F873" s="15"/>
      <c r="G873" s="8">
        <f>G874</f>
        <v>0</v>
      </c>
      <c r="H873" s="8">
        <f t="shared" ref="H873:I873" si="286">H874</f>
        <v>0</v>
      </c>
      <c r="I873" s="8">
        <f t="shared" si="286"/>
        <v>0</v>
      </c>
      <c r="J873" s="160"/>
      <c r="K873" s="87"/>
      <c r="L873" s="87"/>
      <c r="M873" s="87"/>
      <c r="N873" s="87"/>
      <c r="P873" s="1"/>
      <c r="Q873" s="1"/>
      <c r="R873" s="1"/>
      <c r="S873" s="1"/>
      <c r="T873" s="1"/>
    </row>
    <row r="874" spans="1:20" s="3" customFormat="1" ht="22.5" hidden="1" customHeight="1" x14ac:dyDescent="0.2">
      <c r="A874" s="126" t="s">
        <v>791</v>
      </c>
      <c r="B874" s="14">
        <v>757</v>
      </c>
      <c r="C874" s="15" t="s">
        <v>41</v>
      </c>
      <c r="D874" s="15" t="s">
        <v>16</v>
      </c>
      <c r="E874" s="15" t="s">
        <v>816</v>
      </c>
      <c r="F874" s="15"/>
      <c r="G874" s="25">
        <f>G875</f>
        <v>0</v>
      </c>
      <c r="H874" s="25">
        <f t="shared" ref="G874:I875" si="287">H875</f>
        <v>0</v>
      </c>
      <c r="I874" s="25">
        <f t="shared" si="287"/>
        <v>0</v>
      </c>
    </row>
    <row r="875" spans="1:20" ht="25.5" hidden="1" x14ac:dyDescent="0.2">
      <c r="A875" s="80" t="s">
        <v>27</v>
      </c>
      <c r="B875" s="14">
        <v>757</v>
      </c>
      <c r="C875" s="15" t="s">
        <v>41</v>
      </c>
      <c r="D875" s="15" t="s">
        <v>16</v>
      </c>
      <c r="E875" s="15" t="s">
        <v>816</v>
      </c>
      <c r="F875" s="15" t="s">
        <v>28</v>
      </c>
      <c r="G875" s="8">
        <f t="shared" si="287"/>
        <v>0</v>
      </c>
      <c r="H875" s="8">
        <f t="shared" si="287"/>
        <v>0</v>
      </c>
      <c r="I875" s="8">
        <f t="shared" si="287"/>
        <v>0</v>
      </c>
      <c r="J875" s="1"/>
      <c r="P875" s="1"/>
      <c r="Q875" s="1"/>
      <c r="R875" s="1"/>
      <c r="S875" s="1"/>
      <c r="T875" s="1"/>
    </row>
    <row r="876" spans="1:20" hidden="1" x14ac:dyDescent="0.2">
      <c r="A876" s="80" t="s">
        <v>29</v>
      </c>
      <c r="B876" s="14">
        <v>757</v>
      </c>
      <c r="C876" s="15" t="s">
        <v>41</v>
      </c>
      <c r="D876" s="15" t="s">
        <v>16</v>
      </c>
      <c r="E876" s="15" t="s">
        <v>816</v>
      </c>
      <c r="F876" s="15" t="s">
        <v>30</v>
      </c>
      <c r="G876" s="8">
        <f>'прил 4'!G301</f>
        <v>0</v>
      </c>
      <c r="H876" s="8">
        <v>0</v>
      </c>
      <c r="I876" s="8">
        <v>0</v>
      </c>
      <c r="J876" s="1"/>
      <c r="P876" s="1"/>
      <c r="Q876" s="1"/>
      <c r="R876" s="1"/>
      <c r="S876" s="1"/>
      <c r="T876" s="1"/>
    </row>
    <row r="877" spans="1:20" ht="37.5" hidden="1" customHeight="1" x14ac:dyDescent="0.2">
      <c r="A877" s="101" t="s">
        <v>1155</v>
      </c>
      <c r="B877" s="133">
        <v>757</v>
      </c>
      <c r="C877" s="82" t="s">
        <v>41</v>
      </c>
      <c r="D877" s="82" t="s">
        <v>16</v>
      </c>
      <c r="E877" s="82" t="s">
        <v>1154</v>
      </c>
      <c r="F877" s="82"/>
      <c r="G877" s="83">
        <f t="shared" ref="G877:I878" si="288">G878</f>
        <v>0</v>
      </c>
      <c r="H877" s="83">
        <f t="shared" si="288"/>
        <v>0</v>
      </c>
      <c r="I877" s="83">
        <f t="shared" si="288"/>
        <v>0</v>
      </c>
      <c r="J877" s="160"/>
      <c r="K877" s="166"/>
      <c r="L877" s="166"/>
      <c r="M877" s="166"/>
      <c r="N877" s="166"/>
      <c r="O877" s="166"/>
      <c r="P877" s="166"/>
      <c r="Q877" s="166"/>
      <c r="R877" s="166"/>
      <c r="S877" s="1"/>
      <c r="T877" s="1"/>
    </row>
    <row r="878" spans="1:20" ht="25.5" hidden="1" x14ac:dyDescent="0.2">
      <c r="A878" s="80" t="s">
        <v>27</v>
      </c>
      <c r="B878" s="133">
        <v>757</v>
      </c>
      <c r="C878" s="82" t="s">
        <v>41</v>
      </c>
      <c r="D878" s="82" t="s">
        <v>16</v>
      </c>
      <c r="E878" s="82" t="s">
        <v>1154</v>
      </c>
      <c r="F878" s="82" t="s">
        <v>28</v>
      </c>
      <c r="G878" s="83">
        <f t="shared" si="288"/>
        <v>0</v>
      </c>
      <c r="H878" s="83">
        <f t="shared" si="288"/>
        <v>0</v>
      </c>
      <c r="I878" s="83">
        <f t="shared" si="288"/>
        <v>0</v>
      </c>
      <c r="J878" s="160"/>
      <c r="K878" s="166"/>
      <c r="L878" s="166"/>
      <c r="M878" s="166"/>
      <c r="N878" s="166"/>
      <c r="O878" s="166"/>
      <c r="P878" s="166"/>
      <c r="Q878" s="166"/>
      <c r="R878" s="166"/>
      <c r="S878" s="1"/>
      <c r="T878" s="1"/>
    </row>
    <row r="879" spans="1:20" hidden="1" x14ac:dyDescent="0.2">
      <c r="A879" s="80" t="s">
        <v>29</v>
      </c>
      <c r="B879" s="133">
        <v>757</v>
      </c>
      <c r="C879" s="82" t="s">
        <v>41</v>
      </c>
      <c r="D879" s="82" t="s">
        <v>16</v>
      </c>
      <c r="E879" s="82" t="s">
        <v>1154</v>
      </c>
      <c r="F879" s="82" t="s">
        <v>30</v>
      </c>
      <c r="G879" s="83">
        <f>'прил 4'!G365</f>
        <v>0</v>
      </c>
      <c r="H879" s="83"/>
      <c r="I879" s="83"/>
      <c r="J879" s="160"/>
      <c r="K879" s="166"/>
      <c r="L879" s="166"/>
      <c r="M879" s="166"/>
      <c r="N879" s="166"/>
      <c r="O879" s="166"/>
      <c r="P879" s="166"/>
      <c r="Q879" s="166"/>
      <c r="R879" s="166"/>
      <c r="S879" s="1"/>
      <c r="T879" s="1"/>
    </row>
    <row r="880" spans="1:20" ht="53.25" customHeight="1" x14ac:dyDescent="0.2">
      <c r="A880" s="80" t="s">
        <v>166</v>
      </c>
      <c r="B880" s="133">
        <v>757</v>
      </c>
      <c r="C880" s="82" t="s">
        <v>41</v>
      </c>
      <c r="D880" s="82" t="s">
        <v>16</v>
      </c>
      <c r="E880" s="82" t="s">
        <v>1448</v>
      </c>
      <c r="F880" s="82"/>
      <c r="G880" s="83">
        <f>G881</f>
        <v>1406289.53</v>
      </c>
      <c r="H880" s="83">
        <f t="shared" ref="H880:I881" si="289">H881</f>
        <v>0</v>
      </c>
      <c r="I880" s="83">
        <f t="shared" si="289"/>
        <v>0</v>
      </c>
      <c r="J880" s="160"/>
      <c r="K880" s="166"/>
      <c r="L880" s="166"/>
      <c r="M880" s="166"/>
      <c r="N880" s="166"/>
      <c r="O880" s="166"/>
      <c r="P880" s="166"/>
      <c r="Q880" s="166"/>
      <c r="R880" s="166"/>
      <c r="S880" s="1"/>
      <c r="T880" s="1"/>
    </row>
    <row r="881" spans="1:22" ht="25.5" x14ac:dyDescent="0.2">
      <c r="A881" s="80" t="s">
        <v>27</v>
      </c>
      <c r="B881" s="133">
        <v>757</v>
      </c>
      <c r="C881" s="82" t="s">
        <v>41</v>
      </c>
      <c r="D881" s="82" t="s">
        <v>16</v>
      </c>
      <c r="E881" s="82" t="s">
        <v>1448</v>
      </c>
      <c r="F881" s="82" t="s">
        <v>28</v>
      </c>
      <c r="G881" s="83">
        <f>G882</f>
        <v>1406289.53</v>
      </c>
      <c r="H881" s="83">
        <f t="shared" si="289"/>
        <v>0</v>
      </c>
      <c r="I881" s="83">
        <f t="shared" si="289"/>
        <v>0</v>
      </c>
      <c r="J881" s="160"/>
      <c r="K881" s="166"/>
      <c r="L881" s="166"/>
      <c r="M881" s="166"/>
      <c r="N881" s="166"/>
      <c r="O881" s="166"/>
      <c r="P881" s="166"/>
      <c r="Q881" s="166"/>
      <c r="R881" s="166"/>
      <c r="S881" s="1"/>
      <c r="T881" s="1"/>
    </row>
    <row r="882" spans="1:22" x14ac:dyDescent="0.2">
      <c r="A882" s="80" t="s">
        <v>29</v>
      </c>
      <c r="B882" s="133">
        <v>757</v>
      </c>
      <c r="C882" s="82" t="s">
        <v>41</v>
      </c>
      <c r="D882" s="82" t="s">
        <v>16</v>
      </c>
      <c r="E882" s="82" t="s">
        <v>1448</v>
      </c>
      <c r="F882" s="82" t="s">
        <v>30</v>
      </c>
      <c r="G882" s="8">
        <f>'прил 4'!G368</f>
        <v>1406289.53</v>
      </c>
      <c r="H882" s="83">
        <v>0</v>
      </c>
      <c r="I882" s="83">
        <v>0</v>
      </c>
      <c r="J882" s="160"/>
      <c r="K882" s="166"/>
      <c r="L882" s="166"/>
      <c r="M882" s="166"/>
      <c r="N882" s="166"/>
      <c r="O882" s="166"/>
      <c r="P882" s="166"/>
      <c r="Q882" s="166"/>
      <c r="R882" s="166"/>
      <c r="S882" s="1"/>
      <c r="T882" s="1"/>
    </row>
    <row r="883" spans="1:22" s="76" customFormat="1" ht="40.15" customHeight="1" x14ac:dyDescent="0.2">
      <c r="A883" s="311" t="s">
        <v>1031</v>
      </c>
      <c r="B883" s="35">
        <v>757</v>
      </c>
      <c r="C883" s="36" t="s">
        <v>68</v>
      </c>
      <c r="D883" s="36" t="s">
        <v>25</v>
      </c>
      <c r="E883" s="36" t="s">
        <v>177</v>
      </c>
      <c r="F883" s="36"/>
      <c r="G883" s="71">
        <f>G887+G893+G890+G884</f>
        <v>800000</v>
      </c>
      <c r="H883" s="71">
        <f t="shared" ref="H883:I883" si="290">H887+H893</f>
        <v>600000</v>
      </c>
      <c r="I883" s="71">
        <f t="shared" si="290"/>
        <v>600000</v>
      </c>
      <c r="J883" s="214">
        <v>18813863</v>
      </c>
      <c r="P883" s="214"/>
      <c r="Q883" s="214"/>
      <c r="R883" s="214"/>
      <c r="S883" s="214"/>
      <c r="T883" s="214">
        <f>'прил 4'!G566</f>
        <v>600000</v>
      </c>
      <c r="V883" s="214"/>
    </row>
    <row r="884" spans="1:22" s="153" customFormat="1" ht="30" customHeight="1" x14ac:dyDescent="0.2">
      <c r="A884" s="37" t="s">
        <v>1273</v>
      </c>
      <c r="B884" s="82" t="s">
        <v>746</v>
      </c>
      <c r="C884" s="15" t="s">
        <v>68</v>
      </c>
      <c r="D884" s="15" t="s">
        <v>25</v>
      </c>
      <c r="E884" s="82" t="s">
        <v>1272</v>
      </c>
      <c r="F884" s="82"/>
      <c r="G884" s="84">
        <f>G885</f>
        <v>50000</v>
      </c>
      <c r="H884" s="84">
        <f t="shared" ref="H884:I884" si="291">H885</f>
        <v>0</v>
      </c>
      <c r="I884" s="84">
        <f t="shared" si="291"/>
        <v>0</v>
      </c>
      <c r="J884" s="159"/>
      <c r="K884" s="184"/>
      <c r="L884" s="184"/>
      <c r="M884" s="184"/>
      <c r="N884" s="184"/>
      <c r="O884" s="184"/>
      <c r="P884" s="184"/>
      <c r="Q884" s="184"/>
      <c r="R884" s="184"/>
    </row>
    <row r="885" spans="1:22" s="205" customFormat="1" ht="28.5" customHeight="1" x14ac:dyDescent="0.2">
      <c r="A885" s="16" t="s">
        <v>33</v>
      </c>
      <c r="B885" s="82" t="s">
        <v>746</v>
      </c>
      <c r="C885" s="15" t="s">
        <v>68</v>
      </c>
      <c r="D885" s="15" t="s">
        <v>25</v>
      </c>
      <c r="E885" s="82" t="s">
        <v>1272</v>
      </c>
      <c r="F885" s="82" t="s">
        <v>34</v>
      </c>
      <c r="G885" s="84">
        <f>G886</f>
        <v>50000</v>
      </c>
      <c r="H885" s="84">
        <f>H886</f>
        <v>0</v>
      </c>
      <c r="I885" s="84">
        <f>I886</f>
        <v>0</v>
      </c>
      <c r="J885" s="159"/>
      <c r="K885" s="183"/>
      <c r="L885" s="183"/>
      <c r="M885" s="183"/>
      <c r="N885" s="183"/>
      <c r="O885" s="183"/>
      <c r="P885" s="183"/>
      <c r="Q885" s="183"/>
      <c r="R885" s="183"/>
    </row>
    <row r="886" spans="1:22" s="205" customFormat="1" ht="25.5" x14ac:dyDescent="0.2">
      <c r="A886" s="16" t="s">
        <v>35</v>
      </c>
      <c r="B886" s="82" t="s">
        <v>746</v>
      </c>
      <c r="C886" s="15" t="s">
        <v>68</v>
      </c>
      <c r="D886" s="15" t="s">
        <v>25</v>
      </c>
      <c r="E886" s="82" t="s">
        <v>1272</v>
      </c>
      <c r="F886" s="82" t="s">
        <v>36</v>
      </c>
      <c r="G886" s="84">
        <f>'прил 4'!G3113</f>
        <v>50000</v>
      </c>
      <c r="H886" s="84"/>
      <c r="I886" s="84"/>
      <c r="J886" s="159"/>
      <c r="K886" s="185"/>
      <c r="L886" s="183"/>
      <c r="M886" s="183"/>
      <c r="N886" s="183"/>
      <c r="O886" s="183"/>
      <c r="P886" s="183"/>
      <c r="Q886" s="183"/>
      <c r="R886" s="183"/>
    </row>
    <row r="887" spans="1:22" ht="89.25" customHeight="1" x14ac:dyDescent="0.2">
      <c r="A887" s="80" t="s">
        <v>1396</v>
      </c>
      <c r="B887" s="133">
        <v>757</v>
      </c>
      <c r="C887" s="82" t="s">
        <v>68</v>
      </c>
      <c r="D887" s="82" t="s">
        <v>25</v>
      </c>
      <c r="E887" s="82" t="s">
        <v>1401</v>
      </c>
      <c r="F887" s="82"/>
      <c r="G887" s="70">
        <f>G888</f>
        <v>150000</v>
      </c>
      <c r="H887" s="84">
        <f t="shared" ref="H887:I887" si="292">H888</f>
        <v>0</v>
      </c>
      <c r="I887" s="84">
        <f t="shared" si="292"/>
        <v>0</v>
      </c>
      <c r="J887" s="159"/>
      <c r="K887" s="166"/>
      <c r="L887" s="166"/>
      <c r="M887" s="166"/>
      <c r="N887" s="166"/>
      <c r="O887" s="166"/>
      <c r="P887" s="166"/>
      <c r="Q887" s="166"/>
      <c r="R887" s="166"/>
      <c r="S887" s="1"/>
      <c r="T887" s="1"/>
    </row>
    <row r="888" spans="1:22" ht="25.5" x14ac:dyDescent="0.2">
      <c r="A888" s="80" t="s">
        <v>27</v>
      </c>
      <c r="B888" s="133">
        <v>757</v>
      </c>
      <c r="C888" s="82" t="s">
        <v>68</v>
      </c>
      <c r="D888" s="82" t="s">
        <v>25</v>
      </c>
      <c r="E888" s="82" t="s">
        <v>1401</v>
      </c>
      <c r="F888" s="82" t="s">
        <v>28</v>
      </c>
      <c r="G888" s="70">
        <f>G889</f>
        <v>150000</v>
      </c>
      <c r="H888" s="84">
        <f>H889</f>
        <v>0</v>
      </c>
      <c r="I888" s="84">
        <f>I889</f>
        <v>0</v>
      </c>
      <c r="J888" s="159"/>
      <c r="K888" s="166"/>
      <c r="L888" s="166"/>
      <c r="M888" s="166"/>
      <c r="N888" s="166"/>
      <c r="O888" s="166"/>
      <c r="P888" s="166"/>
      <c r="Q888" s="166"/>
      <c r="R888" s="166"/>
      <c r="S888" s="1"/>
      <c r="T888" s="1"/>
    </row>
    <row r="889" spans="1:22" ht="19.5" customHeight="1" x14ac:dyDescent="0.2">
      <c r="A889" s="80" t="s">
        <v>29</v>
      </c>
      <c r="B889" s="133">
        <v>757</v>
      </c>
      <c r="C889" s="82" t="s">
        <v>68</v>
      </c>
      <c r="D889" s="82" t="s">
        <v>25</v>
      </c>
      <c r="E889" s="82" t="s">
        <v>1401</v>
      </c>
      <c r="F889" s="82" t="s">
        <v>30</v>
      </c>
      <c r="G889" s="70">
        <f>'прил 4'!G1215</f>
        <v>150000</v>
      </c>
      <c r="H889" s="84">
        <v>0</v>
      </c>
      <c r="I889" s="84">
        <v>0</v>
      </c>
      <c r="J889" s="159"/>
      <c r="K889" s="166"/>
      <c r="L889" s="166"/>
      <c r="M889" s="166"/>
      <c r="N889" s="166"/>
      <c r="O889" s="166"/>
      <c r="P889" s="166"/>
      <c r="Q889" s="166"/>
      <c r="R889" s="166"/>
      <c r="S889" s="1"/>
      <c r="T889" s="1"/>
    </row>
    <row r="890" spans="1:22" ht="27" hidden="1" customHeight="1" x14ac:dyDescent="0.2">
      <c r="A890" s="80" t="s">
        <v>1477</v>
      </c>
      <c r="B890" s="82" t="s">
        <v>89</v>
      </c>
      <c r="C890" s="82" t="s">
        <v>23</v>
      </c>
      <c r="D890" s="82" t="s">
        <v>25</v>
      </c>
      <c r="E890" s="82" t="s">
        <v>1478</v>
      </c>
      <c r="F890" s="82"/>
      <c r="G890" s="70">
        <f>G891</f>
        <v>0</v>
      </c>
      <c r="H890" s="84">
        <f t="shared" ref="H890:I890" si="293">H891</f>
        <v>0</v>
      </c>
      <c r="I890" s="84">
        <f t="shared" si="293"/>
        <v>0</v>
      </c>
      <c r="J890" s="159"/>
      <c r="K890" s="166"/>
      <c r="L890" s="166"/>
      <c r="M890" s="166"/>
      <c r="N890" s="166"/>
      <c r="O890" s="166"/>
      <c r="P890" s="166"/>
      <c r="Q890" s="166"/>
      <c r="R890" s="166"/>
      <c r="S890" s="1"/>
      <c r="T890" s="1"/>
    </row>
    <row r="891" spans="1:22" ht="25.5" hidden="1" x14ac:dyDescent="0.2">
      <c r="A891" s="80" t="s">
        <v>27</v>
      </c>
      <c r="B891" s="82" t="s">
        <v>89</v>
      </c>
      <c r="C891" s="82" t="s">
        <v>23</v>
      </c>
      <c r="D891" s="82" t="s">
        <v>25</v>
      </c>
      <c r="E891" s="82" t="s">
        <v>1478</v>
      </c>
      <c r="F891" s="82" t="s">
        <v>28</v>
      </c>
      <c r="G891" s="70">
        <f>G892</f>
        <v>0</v>
      </c>
      <c r="H891" s="84">
        <f>H892</f>
        <v>0</v>
      </c>
      <c r="I891" s="84">
        <f>I892</f>
        <v>0</v>
      </c>
      <c r="J891" s="159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2" ht="19.5" hidden="1" customHeight="1" x14ac:dyDescent="0.2">
      <c r="A892" s="80" t="s">
        <v>29</v>
      </c>
      <c r="B892" s="82" t="s">
        <v>89</v>
      </c>
      <c r="C892" s="82" t="s">
        <v>23</v>
      </c>
      <c r="D892" s="82" t="s">
        <v>25</v>
      </c>
      <c r="E892" s="82" t="s">
        <v>1478</v>
      </c>
      <c r="F892" s="82" t="s">
        <v>30</v>
      </c>
      <c r="G892" s="70">
        <f>'прил 4'!G1218</f>
        <v>0</v>
      </c>
      <c r="H892" s="84">
        <v>0</v>
      </c>
      <c r="I892" s="84">
        <v>0</v>
      </c>
      <c r="J892" s="159"/>
      <c r="K892" s="166"/>
      <c r="L892" s="166"/>
      <c r="M892" s="166"/>
      <c r="N892" s="166"/>
      <c r="O892" s="166"/>
      <c r="P892" s="166"/>
      <c r="Q892" s="166"/>
      <c r="R892" s="166"/>
      <c r="S892" s="1"/>
      <c r="T892" s="1"/>
    </row>
    <row r="893" spans="1:22" s="28" customFormat="1" ht="27.75" customHeight="1" x14ac:dyDescent="0.2">
      <c r="A893" s="37" t="s">
        <v>69</v>
      </c>
      <c r="B893" s="14">
        <v>757</v>
      </c>
      <c r="C893" s="15" t="s">
        <v>68</v>
      </c>
      <c r="D893" s="15" t="s">
        <v>25</v>
      </c>
      <c r="E893" s="15" t="s">
        <v>188</v>
      </c>
      <c r="F893" s="15"/>
      <c r="G893" s="70">
        <f t="shared" ref="G893:I894" si="294">G894</f>
        <v>600000</v>
      </c>
      <c r="H893" s="70">
        <f t="shared" si="294"/>
        <v>600000</v>
      </c>
      <c r="I893" s="70">
        <f t="shared" si="294"/>
        <v>600000</v>
      </c>
      <c r="J893" s="103">
        <v>419925</v>
      </c>
      <c r="P893" s="103"/>
      <c r="Q893" s="103"/>
      <c r="R893" s="103"/>
      <c r="S893" s="103"/>
      <c r="T893" s="103"/>
    </row>
    <row r="894" spans="1:22" s="32" customFormat="1" ht="28.5" customHeight="1" x14ac:dyDescent="0.2">
      <c r="A894" s="16" t="s">
        <v>33</v>
      </c>
      <c r="B894" s="14">
        <v>757</v>
      </c>
      <c r="C894" s="15" t="s">
        <v>68</v>
      </c>
      <c r="D894" s="15" t="s">
        <v>25</v>
      </c>
      <c r="E894" s="15" t="s">
        <v>188</v>
      </c>
      <c r="F894" s="15" t="s">
        <v>34</v>
      </c>
      <c r="G894" s="70">
        <f t="shared" si="294"/>
        <v>600000</v>
      </c>
      <c r="H894" s="70">
        <f t="shared" si="294"/>
        <v>600000</v>
      </c>
      <c r="I894" s="70">
        <f t="shared" si="294"/>
        <v>600000</v>
      </c>
      <c r="J894" s="31">
        <f>SUM(J883:J893)</f>
        <v>19233788</v>
      </c>
      <c r="P894" s="31"/>
      <c r="Q894" s="31"/>
      <c r="R894" s="31"/>
      <c r="S894" s="31"/>
      <c r="T894" s="31"/>
    </row>
    <row r="895" spans="1:22" s="32" customFormat="1" ht="25.5" x14ac:dyDescent="0.2">
      <c r="A895" s="16" t="s">
        <v>35</v>
      </c>
      <c r="B895" s="14">
        <v>757</v>
      </c>
      <c r="C895" s="15" t="s">
        <v>68</v>
      </c>
      <c r="D895" s="15" t="s">
        <v>25</v>
      </c>
      <c r="E895" s="15" t="s">
        <v>188</v>
      </c>
      <c r="F895" s="15" t="s">
        <v>36</v>
      </c>
      <c r="G895" s="70">
        <f>'прил 4'!G538+'прил 4'!G572</f>
        <v>600000</v>
      </c>
      <c r="H895" s="70">
        <f>'прил 4'!H538+'прил 4'!H3097+'прил 4'!H572</f>
        <v>600000</v>
      </c>
      <c r="I895" s="70">
        <f>'прил 4'!I538+'прил 4'!I3097+'прил 4'!I572</f>
        <v>600000</v>
      </c>
      <c r="J895" s="31"/>
      <c r="P895" s="31"/>
      <c r="Q895" s="31"/>
      <c r="R895" s="31"/>
      <c r="S895" s="31"/>
      <c r="T895" s="31"/>
    </row>
    <row r="896" spans="1:22" s="22" customFormat="1" ht="51.75" customHeight="1" x14ac:dyDescent="0.2">
      <c r="A896" s="102" t="s">
        <v>1032</v>
      </c>
      <c r="B896" s="35">
        <v>793</v>
      </c>
      <c r="C896" s="36" t="s">
        <v>51</v>
      </c>
      <c r="D896" s="36" t="s">
        <v>84</v>
      </c>
      <c r="E896" s="35" t="s">
        <v>240</v>
      </c>
      <c r="F896" s="35"/>
      <c r="G896" s="71">
        <f>G897</f>
        <v>50000</v>
      </c>
      <c r="H896" s="71">
        <f t="shared" ref="H896:I899" si="295">H897</f>
        <v>50000</v>
      </c>
      <c r="I896" s="71">
        <f t="shared" si="295"/>
        <v>50000</v>
      </c>
      <c r="J896" s="21">
        <v>280000</v>
      </c>
      <c r="P896" s="314"/>
      <c r="Q896" s="21"/>
      <c r="R896" s="21"/>
      <c r="S896" s="21"/>
      <c r="T896" s="21">
        <f>'прил 4'!G2200</f>
        <v>50000</v>
      </c>
    </row>
    <row r="897" spans="1:21" ht="36" hidden="1" customHeight="1" x14ac:dyDescent="0.2">
      <c r="A897" s="16" t="s">
        <v>102</v>
      </c>
      <c r="B897" s="14">
        <v>793</v>
      </c>
      <c r="C897" s="15" t="s">
        <v>51</v>
      </c>
      <c r="D897" s="15" t="s">
        <v>84</v>
      </c>
      <c r="E897" s="14" t="s">
        <v>240</v>
      </c>
      <c r="F897" s="14"/>
      <c r="G897" s="84">
        <f>G898</f>
        <v>50000</v>
      </c>
      <c r="H897" s="84">
        <f t="shared" si="295"/>
        <v>50000</v>
      </c>
      <c r="I897" s="84">
        <f t="shared" si="295"/>
        <v>50000</v>
      </c>
    </row>
    <row r="898" spans="1:21" ht="39" customHeight="1" x14ac:dyDescent="0.2">
      <c r="A898" s="16" t="s">
        <v>1407</v>
      </c>
      <c r="B898" s="14">
        <v>793</v>
      </c>
      <c r="C898" s="15" t="s">
        <v>51</v>
      </c>
      <c r="D898" s="15" t="s">
        <v>84</v>
      </c>
      <c r="E898" s="14" t="s">
        <v>241</v>
      </c>
      <c r="F898" s="14"/>
      <c r="G898" s="84">
        <f>G899</f>
        <v>50000</v>
      </c>
      <c r="H898" s="84">
        <f t="shared" si="295"/>
        <v>50000</v>
      </c>
      <c r="I898" s="84">
        <f t="shared" si="295"/>
        <v>50000</v>
      </c>
    </row>
    <row r="899" spans="1:21" ht="27.75" customHeight="1" x14ac:dyDescent="0.2">
      <c r="A899" s="16" t="s">
        <v>297</v>
      </c>
      <c r="B899" s="14">
        <v>793</v>
      </c>
      <c r="C899" s="15" t="s">
        <v>51</v>
      </c>
      <c r="D899" s="15" t="s">
        <v>84</v>
      </c>
      <c r="E899" s="14" t="s">
        <v>241</v>
      </c>
      <c r="F899" s="14">
        <v>200</v>
      </c>
      <c r="G899" s="84">
        <f>G900</f>
        <v>50000</v>
      </c>
      <c r="H899" s="84">
        <f t="shared" si="295"/>
        <v>50000</v>
      </c>
      <c r="I899" s="84">
        <f t="shared" si="295"/>
        <v>50000</v>
      </c>
    </row>
    <row r="900" spans="1:21" ht="27.75" customHeight="1" x14ac:dyDescent="0.2">
      <c r="A900" s="16" t="s">
        <v>35</v>
      </c>
      <c r="B900" s="14">
        <v>793</v>
      </c>
      <c r="C900" s="15" t="s">
        <v>51</v>
      </c>
      <c r="D900" s="15" t="s">
        <v>84</v>
      </c>
      <c r="E900" s="14" t="s">
        <v>241</v>
      </c>
      <c r="F900" s="14">
        <v>240</v>
      </c>
      <c r="G900" s="84">
        <f>'прил 4'!G2203</f>
        <v>50000</v>
      </c>
      <c r="H900" s="84">
        <f>'прил 4'!H2203</f>
        <v>50000</v>
      </c>
      <c r="I900" s="84">
        <f>'прил 4'!I2203</f>
        <v>50000</v>
      </c>
    </row>
    <row r="901" spans="1:21" s="211" customFormat="1" ht="35.25" customHeight="1" x14ac:dyDescent="0.2">
      <c r="A901" s="102" t="s">
        <v>1033</v>
      </c>
      <c r="B901" s="35">
        <v>757</v>
      </c>
      <c r="C901" s="36" t="s">
        <v>23</v>
      </c>
      <c r="D901" s="36" t="s">
        <v>23</v>
      </c>
      <c r="E901" s="36" t="s">
        <v>179</v>
      </c>
      <c r="F901" s="36"/>
      <c r="G901" s="71">
        <f>G902+G905</f>
        <v>375050</v>
      </c>
      <c r="H901" s="71">
        <f t="shared" ref="H901:I901" si="296">H902</f>
        <v>400050</v>
      </c>
      <c r="I901" s="71">
        <f t="shared" si="296"/>
        <v>400050</v>
      </c>
      <c r="J901" s="210">
        <v>30000</v>
      </c>
      <c r="P901" s="210"/>
      <c r="Q901" s="210"/>
      <c r="R901" s="210"/>
      <c r="S901" s="210"/>
      <c r="T901" s="210">
        <f>'прил 4'!G183</f>
        <v>375050</v>
      </c>
    </row>
    <row r="902" spans="1:21" s="18" customFormat="1" x14ac:dyDescent="0.2">
      <c r="A902" s="16" t="s">
        <v>309</v>
      </c>
      <c r="B902" s="14">
        <v>757</v>
      </c>
      <c r="C902" s="15" t="s">
        <v>23</v>
      </c>
      <c r="D902" s="15" t="s">
        <v>23</v>
      </c>
      <c r="E902" s="15" t="s">
        <v>180</v>
      </c>
      <c r="F902" s="15"/>
      <c r="G902" s="84">
        <f>G903</f>
        <v>375050</v>
      </c>
      <c r="H902" s="84">
        <f t="shared" ref="H902:I902" si="297">H903</f>
        <v>400050</v>
      </c>
      <c r="I902" s="84">
        <f t="shared" si="297"/>
        <v>400050</v>
      </c>
      <c r="J902" s="17">
        <v>100000</v>
      </c>
      <c r="P902" s="17"/>
      <c r="Q902" s="17"/>
      <c r="R902" s="17"/>
      <c r="S902" s="17"/>
      <c r="T902" s="17"/>
    </row>
    <row r="903" spans="1:21" s="18" customFormat="1" ht="25.5" x14ac:dyDescent="0.2">
      <c r="A903" s="16" t="s">
        <v>33</v>
      </c>
      <c r="B903" s="14">
        <v>757</v>
      </c>
      <c r="C903" s="15" t="s">
        <v>23</v>
      </c>
      <c r="D903" s="15" t="s">
        <v>23</v>
      </c>
      <c r="E903" s="15" t="s">
        <v>180</v>
      </c>
      <c r="F903" s="15" t="s">
        <v>34</v>
      </c>
      <c r="G903" s="84">
        <f>G904</f>
        <v>375050</v>
      </c>
      <c r="H903" s="84">
        <f>H904</f>
        <v>400050</v>
      </c>
      <c r="I903" s="84">
        <f>I904</f>
        <v>400050</v>
      </c>
      <c r="J903" s="17"/>
      <c r="P903" s="17"/>
      <c r="Q903" s="17"/>
      <c r="R903" s="17"/>
      <c r="S903" s="17"/>
      <c r="T903" s="17"/>
    </row>
    <row r="904" spans="1:21" s="18" customFormat="1" ht="25.5" x14ac:dyDescent="0.2">
      <c r="A904" s="16" t="s">
        <v>35</v>
      </c>
      <c r="B904" s="14">
        <v>757</v>
      </c>
      <c r="C904" s="15" t="s">
        <v>23</v>
      </c>
      <c r="D904" s="15" t="s">
        <v>23</v>
      </c>
      <c r="E904" s="15" t="s">
        <v>180</v>
      </c>
      <c r="F904" s="15" t="s">
        <v>36</v>
      </c>
      <c r="G904" s="84">
        <f>'прил 4'!G168+'прил 4'!G2886+'прил 4'!G186</f>
        <v>375050</v>
      </c>
      <c r="H904" s="84">
        <f>'прил 4'!H168+'прил 4'!H2886+'прил 4'!H186</f>
        <v>400050</v>
      </c>
      <c r="I904" s="84">
        <f>'прил 4'!I168+'прил 4'!I2886+'прил 4'!I186</f>
        <v>400050</v>
      </c>
      <c r="J904" s="84">
        <f>'прил 4'!K168+'прил 4'!K2886</f>
        <v>0</v>
      </c>
      <c r="K904" s="84">
        <f>'прил 4'!L168+'прил 4'!L2886</f>
        <v>0</v>
      </c>
      <c r="L904" s="84">
        <f>'прил 4'!M168+'прил 4'!M2886</f>
        <v>0</v>
      </c>
      <c r="M904" s="84">
        <f>'прил 4'!N168+'прил 4'!N2886</f>
        <v>0</v>
      </c>
      <c r="N904" s="84">
        <f>'прил 4'!O168+'прил 4'!O2886</f>
        <v>0</v>
      </c>
      <c r="O904" s="84">
        <f>'прил 4'!P168+'прил 4'!P2886</f>
        <v>0</v>
      </c>
      <c r="P904" s="17"/>
      <c r="Q904" s="17"/>
      <c r="R904" s="17"/>
      <c r="S904" s="17"/>
      <c r="T904" s="17"/>
    </row>
    <row r="905" spans="1:21" s="18" customFormat="1" ht="25.5" x14ac:dyDescent="0.2">
      <c r="A905" s="16" t="s">
        <v>1566</v>
      </c>
      <c r="B905" s="133">
        <v>757</v>
      </c>
      <c r="C905" s="82" t="s">
        <v>23</v>
      </c>
      <c r="D905" s="82" t="s">
        <v>23</v>
      </c>
      <c r="E905" s="82" t="s">
        <v>1565</v>
      </c>
      <c r="F905" s="82"/>
      <c r="G905" s="84">
        <f>G906</f>
        <v>0</v>
      </c>
      <c r="H905" s="84">
        <f t="shared" ref="H905:I905" si="298">H906</f>
        <v>0</v>
      </c>
      <c r="I905" s="84">
        <f t="shared" si="298"/>
        <v>0</v>
      </c>
      <c r="J905" s="159"/>
      <c r="K905" s="180"/>
      <c r="L905" s="180"/>
      <c r="M905" s="180"/>
      <c r="N905" s="180"/>
      <c r="O905" s="180"/>
      <c r="P905" s="180"/>
      <c r="Q905" s="180"/>
      <c r="R905" s="180"/>
      <c r="S905" s="165"/>
      <c r="T905" s="165"/>
    </row>
    <row r="906" spans="1:21" s="18" customFormat="1" ht="25.5" x14ac:dyDescent="0.2">
      <c r="A906" s="16" t="s">
        <v>33</v>
      </c>
      <c r="B906" s="133">
        <v>757</v>
      </c>
      <c r="C906" s="82" t="s">
        <v>23</v>
      </c>
      <c r="D906" s="82" t="s">
        <v>23</v>
      </c>
      <c r="E906" s="82" t="s">
        <v>1565</v>
      </c>
      <c r="F906" s="82" t="s">
        <v>34</v>
      </c>
      <c r="G906" s="84">
        <f>G907</f>
        <v>0</v>
      </c>
      <c r="H906" s="84">
        <f>H907</f>
        <v>0</v>
      </c>
      <c r="I906" s="84">
        <f>I907</f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  <c r="S906" s="165"/>
      <c r="T906" s="165"/>
    </row>
    <row r="907" spans="1:21" s="18" customFormat="1" ht="25.5" x14ac:dyDescent="0.2">
      <c r="A907" s="16" t="s">
        <v>35</v>
      </c>
      <c r="B907" s="133">
        <v>757</v>
      </c>
      <c r="C907" s="82" t="s">
        <v>23</v>
      </c>
      <c r="D907" s="82" t="s">
        <v>23</v>
      </c>
      <c r="E907" s="15" t="s">
        <v>1565</v>
      </c>
      <c r="F907" s="15" t="s">
        <v>36</v>
      </c>
      <c r="G907" s="70">
        <f>'прил 4'!G189</f>
        <v>0</v>
      </c>
      <c r="H907" s="84"/>
      <c r="I907" s="84"/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21" s="22" customFormat="1" ht="51" x14ac:dyDescent="0.2">
      <c r="A908" s="102" t="s">
        <v>1034</v>
      </c>
      <c r="B908" s="35">
        <v>793</v>
      </c>
      <c r="C908" s="36" t="s">
        <v>66</v>
      </c>
      <c r="D908" s="36" t="s">
        <v>285</v>
      </c>
      <c r="E908" s="36" t="s">
        <v>235</v>
      </c>
      <c r="F908" s="36"/>
      <c r="G908" s="71">
        <f>G909</f>
        <v>212364</v>
      </c>
      <c r="H908" s="71">
        <f t="shared" ref="H908:I908" si="299">H909</f>
        <v>100000</v>
      </c>
      <c r="I908" s="71">
        <f t="shared" si="299"/>
        <v>100000</v>
      </c>
      <c r="J908" s="21">
        <v>100000</v>
      </c>
      <c r="P908" s="21"/>
      <c r="Q908" s="21"/>
      <c r="R908" s="21"/>
      <c r="S908" s="21"/>
      <c r="T908" s="21">
        <f>'прил 4'!G2057</f>
        <v>212364</v>
      </c>
    </row>
    <row r="909" spans="1:21" ht="63.75" x14ac:dyDescent="0.2">
      <c r="A909" s="16" t="s">
        <v>452</v>
      </c>
      <c r="B909" s="14">
        <v>793</v>
      </c>
      <c r="C909" s="15" t="s">
        <v>66</v>
      </c>
      <c r="D909" s="15" t="s">
        <v>285</v>
      </c>
      <c r="E909" s="15" t="s">
        <v>236</v>
      </c>
      <c r="F909" s="15"/>
      <c r="G909" s="84">
        <f t="shared" ref="G909:I910" si="300">G910</f>
        <v>212364</v>
      </c>
      <c r="H909" s="84">
        <f t="shared" si="300"/>
        <v>100000</v>
      </c>
      <c r="I909" s="84">
        <f t="shared" si="300"/>
        <v>100000</v>
      </c>
    </row>
    <row r="910" spans="1:21" ht="25.5" x14ac:dyDescent="0.2">
      <c r="A910" s="16" t="s">
        <v>35</v>
      </c>
      <c r="B910" s="14">
        <v>793</v>
      </c>
      <c r="C910" s="15" t="s">
        <v>66</v>
      </c>
      <c r="D910" s="15" t="s">
        <v>285</v>
      </c>
      <c r="E910" s="15" t="s">
        <v>236</v>
      </c>
      <c r="F910" s="15" t="s">
        <v>34</v>
      </c>
      <c r="G910" s="84">
        <f t="shared" si="300"/>
        <v>212364</v>
      </c>
      <c r="H910" s="84">
        <f t="shared" si="300"/>
        <v>100000</v>
      </c>
      <c r="I910" s="84">
        <f t="shared" si="300"/>
        <v>100000</v>
      </c>
    </row>
    <row r="911" spans="1:21" ht="33" customHeight="1" x14ac:dyDescent="0.2">
      <c r="A911" s="16" t="s">
        <v>35</v>
      </c>
      <c r="B911" s="14">
        <v>793</v>
      </c>
      <c r="C911" s="15" t="s">
        <v>66</v>
      </c>
      <c r="D911" s="15" t="s">
        <v>285</v>
      </c>
      <c r="E911" s="15" t="s">
        <v>236</v>
      </c>
      <c r="F911" s="15" t="s">
        <v>36</v>
      </c>
      <c r="G911" s="84">
        <f>'прил 4'!G2060</f>
        <v>212364</v>
      </c>
      <c r="H911" s="84">
        <f>'прил 4'!H2060</f>
        <v>100000</v>
      </c>
      <c r="I911" s="84">
        <f>'прил 4'!I2060</f>
        <v>100000</v>
      </c>
    </row>
    <row r="912" spans="1:21" s="22" customFormat="1" ht="51" x14ac:dyDescent="0.2">
      <c r="A912" s="102" t="s">
        <v>1035</v>
      </c>
      <c r="B912" s="35">
        <v>793</v>
      </c>
      <c r="C912" s="36" t="s">
        <v>66</v>
      </c>
      <c r="D912" s="36" t="s">
        <v>285</v>
      </c>
      <c r="E912" s="36" t="s">
        <v>237</v>
      </c>
      <c r="F912" s="36"/>
      <c r="G912" s="71">
        <f>G913</f>
        <v>357090</v>
      </c>
      <c r="H912" s="71">
        <f>H915+H916</f>
        <v>330000</v>
      </c>
      <c r="I912" s="71">
        <f>I915+I916</f>
        <v>330000</v>
      </c>
      <c r="J912" s="21">
        <v>100000</v>
      </c>
      <c r="P912" s="21"/>
      <c r="Q912" s="21"/>
      <c r="R912" s="21"/>
      <c r="S912" s="21"/>
      <c r="T912" s="21">
        <f>'прил 4'!G2068+'прил 4'!G695</f>
        <v>357090</v>
      </c>
      <c r="U912" s="21">
        <f>T912-G912</f>
        <v>0</v>
      </c>
    </row>
    <row r="913" spans="1:20" ht="51" x14ac:dyDescent="0.2">
      <c r="A913" s="16" t="s">
        <v>1441</v>
      </c>
      <c r="B913" s="14">
        <v>793</v>
      </c>
      <c r="C913" s="15" t="s">
        <v>66</v>
      </c>
      <c r="D913" s="15" t="s">
        <v>285</v>
      </c>
      <c r="E913" s="15" t="s">
        <v>238</v>
      </c>
      <c r="F913" s="15"/>
      <c r="G913" s="84">
        <f>G914+G916</f>
        <v>357090</v>
      </c>
      <c r="H913" s="84">
        <f t="shared" ref="H913:I913" si="301">H914+H916</f>
        <v>330000</v>
      </c>
      <c r="I913" s="84">
        <f t="shared" si="301"/>
        <v>330000</v>
      </c>
      <c r="J913" s="2">
        <v>75000</v>
      </c>
    </row>
    <row r="914" spans="1:20" ht="25.5" x14ac:dyDescent="0.2">
      <c r="A914" s="16" t="s">
        <v>35</v>
      </c>
      <c r="B914" s="14">
        <v>793</v>
      </c>
      <c r="C914" s="15" t="s">
        <v>66</v>
      </c>
      <c r="D914" s="15" t="s">
        <v>285</v>
      </c>
      <c r="E914" s="15" t="s">
        <v>238</v>
      </c>
      <c r="F914" s="15" t="s">
        <v>34</v>
      </c>
      <c r="G914" s="84">
        <f>G915</f>
        <v>157090</v>
      </c>
      <c r="H914" s="84">
        <f t="shared" ref="H914:I914" si="302">H915</f>
        <v>130000</v>
      </c>
      <c r="I914" s="84">
        <f t="shared" si="302"/>
        <v>130000</v>
      </c>
    </row>
    <row r="915" spans="1:20" ht="31.5" customHeight="1" x14ac:dyDescent="0.2">
      <c r="A915" s="16" t="s">
        <v>35</v>
      </c>
      <c r="B915" s="14">
        <v>793</v>
      </c>
      <c r="C915" s="15" t="s">
        <v>66</v>
      </c>
      <c r="D915" s="15" t="s">
        <v>285</v>
      </c>
      <c r="E915" s="15" t="s">
        <v>238</v>
      </c>
      <c r="F915" s="15" t="s">
        <v>36</v>
      </c>
      <c r="G915" s="84">
        <f>'прил 4'!G2070+'прил 4'!G698</f>
        <v>157090</v>
      </c>
      <c r="H915" s="84">
        <f>'прил 4'!H698+'прил 4'!H2070</f>
        <v>130000</v>
      </c>
      <c r="I915" s="84">
        <f>'прил 4'!I698+'прил 4'!I2070</f>
        <v>130000</v>
      </c>
    </row>
    <row r="916" spans="1:20" s="18" customFormat="1" ht="25.5" x14ac:dyDescent="0.2">
      <c r="A916" s="16" t="s">
        <v>27</v>
      </c>
      <c r="B916" s="14">
        <v>774</v>
      </c>
      <c r="C916" s="15" t="s">
        <v>66</v>
      </c>
      <c r="D916" s="15" t="s">
        <v>285</v>
      </c>
      <c r="E916" s="15" t="s">
        <v>238</v>
      </c>
      <c r="F916" s="15" t="s">
        <v>28</v>
      </c>
      <c r="G916" s="70">
        <f t="shared" ref="G916:I916" si="303">G917</f>
        <v>200000</v>
      </c>
      <c r="H916" s="70">
        <f t="shared" si="303"/>
        <v>200000</v>
      </c>
      <c r="I916" s="70">
        <f t="shared" si="303"/>
        <v>200000</v>
      </c>
      <c r="P916" s="17"/>
      <c r="Q916" s="17"/>
      <c r="R916" s="17"/>
      <c r="S916" s="17"/>
      <c r="T916" s="17"/>
    </row>
    <row r="917" spans="1:20" s="18" customFormat="1" x14ac:dyDescent="0.2">
      <c r="A917" s="16" t="s">
        <v>29</v>
      </c>
      <c r="B917" s="14">
        <v>774</v>
      </c>
      <c r="C917" s="15" t="s">
        <v>66</v>
      </c>
      <c r="D917" s="15" t="s">
        <v>285</v>
      </c>
      <c r="E917" s="15" t="s">
        <v>238</v>
      </c>
      <c r="F917" s="15" t="s">
        <v>30</v>
      </c>
      <c r="G917" s="70">
        <f>'прил 4'!G700</f>
        <v>200000</v>
      </c>
      <c r="H917" s="70">
        <f>'прил 4'!H700</f>
        <v>200000</v>
      </c>
      <c r="I917" s="70">
        <f>'прил 4'!I700</f>
        <v>200000</v>
      </c>
      <c r="L917" s="17"/>
      <c r="P917" s="17"/>
      <c r="Q917" s="17"/>
      <c r="R917" s="17"/>
      <c r="S917" s="17"/>
      <c r="T917" s="17"/>
    </row>
    <row r="918" spans="1:20" s="76" customFormat="1" ht="45" customHeight="1" x14ac:dyDescent="0.2">
      <c r="A918" s="102" t="s">
        <v>1036</v>
      </c>
      <c r="B918" s="35">
        <v>792</v>
      </c>
      <c r="C918" s="36" t="s">
        <v>16</v>
      </c>
      <c r="D918" s="36" t="s">
        <v>51</v>
      </c>
      <c r="E918" s="36" t="s">
        <v>212</v>
      </c>
      <c r="F918" s="75"/>
      <c r="G918" s="71">
        <f>G919+G927</f>
        <v>22823363.5</v>
      </c>
      <c r="H918" s="71">
        <f t="shared" ref="H918:I918" si="304">H919+H927</f>
        <v>26018362.130000003</v>
      </c>
      <c r="I918" s="71">
        <f t="shared" si="304"/>
        <v>30041362.130000003</v>
      </c>
      <c r="J918" s="214">
        <v>1012500</v>
      </c>
      <c r="P918" s="157"/>
      <c r="Q918" s="214"/>
      <c r="R918" s="214"/>
      <c r="S918" s="214"/>
      <c r="T918" s="214">
        <f>'прил 4'!G1536+'прил 4'!G1576</f>
        <v>16167363.5</v>
      </c>
    </row>
    <row r="919" spans="1:20" s="46" customFormat="1" ht="51" customHeight="1" x14ac:dyDescent="0.2">
      <c r="A919" s="16" t="s">
        <v>1051</v>
      </c>
      <c r="B919" s="14">
        <v>792</v>
      </c>
      <c r="C919" s="15" t="s">
        <v>16</v>
      </c>
      <c r="D919" s="15" t="s">
        <v>145</v>
      </c>
      <c r="E919" s="15" t="s">
        <v>214</v>
      </c>
      <c r="F919" s="15"/>
      <c r="G919" s="84">
        <f>G920</f>
        <v>16107363.5</v>
      </c>
      <c r="H919" s="84">
        <f t="shared" ref="H919:I919" si="305">H920</f>
        <v>16104663.5</v>
      </c>
      <c r="I919" s="84">
        <f t="shared" si="305"/>
        <v>16104663.5</v>
      </c>
      <c r="J919" s="104">
        <v>11992167</v>
      </c>
      <c r="P919" s="104"/>
      <c r="Q919" s="104"/>
      <c r="R919" s="104"/>
      <c r="S919" s="104"/>
      <c r="T919" s="104"/>
    </row>
    <row r="920" spans="1:20" s="46" customFormat="1" ht="34.5" customHeight="1" x14ac:dyDescent="0.2">
      <c r="A920" s="13" t="s">
        <v>1412</v>
      </c>
      <c r="B920" s="14">
        <v>792</v>
      </c>
      <c r="C920" s="15" t="s">
        <v>16</v>
      </c>
      <c r="D920" s="15" t="s">
        <v>145</v>
      </c>
      <c r="E920" s="15" t="s">
        <v>215</v>
      </c>
      <c r="F920" s="15"/>
      <c r="G920" s="84">
        <f>G921+G923+G925</f>
        <v>16107363.5</v>
      </c>
      <c r="H920" s="84">
        <f t="shared" ref="H920:I920" si="306">H921+H923+H925</f>
        <v>16104663.5</v>
      </c>
      <c r="I920" s="84">
        <f t="shared" si="306"/>
        <v>16104663.5</v>
      </c>
      <c r="J920" s="104">
        <v>967059</v>
      </c>
      <c r="P920" s="104"/>
      <c r="Q920" s="104"/>
      <c r="R920" s="104"/>
      <c r="S920" s="104"/>
      <c r="T920" s="104"/>
    </row>
    <row r="921" spans="1:20" s="46" customFormat="1" ht="51" x14ac:dyDescent="0.2">
      <c r="A921" s="16" t="s">
        <v>52</v>
      </c>
      <c r="B921" s="14">
        <v>792</v>
      </c>
      <c r="C921" s="15" t="s">
        <v>16</v>
      </c>
      <c r="D921" s="15" t="s">
        <v>145</v>
      </c>
      <c r="E921" s="15" t="s">
        <v>215</v>
      </c>
      <c r="F921" s="15" t="s">
        <v>55</v>
      </c>
      <c r="G921" s="84">
        <f>G922</f>
        <v>14848049</v>
      </c>
      <c r="H921" s="84">
        <f>H922</f>
        <v>14848049</v>
      </c>
      <c r="I921" s="84">
        <f>I922</f>
        <v>14848049</v>
      </c>
      <c r="J921" s="104">
        <v>26000</v>
      </c>
      <c r="P921" s="104"/>
      <c r="Q921" s="104"/>
      <c r="R921" s="104"/>
      <c r="S921" s="104"/>
      <c r="T921" s="104"/>
    </row>
    <row r="922" spans="1:20" s="46" customFormat="1" ht="25.5" x14ac:dyDescent="0.2">
      <c r="A922" s="16" t="s">
        <v>53</v>
      </c>
      <c r="B922" s="14">
        <v>792</v>
      </c>
      <c r="C922" s="15" t="s">
        <v>16</v>
      </c>
      <c r="D922" s="15" t="s">
        <v>145</v>
      </c>
      <c r="E922" s="15" t="s">
        <v>215</v>
      </c>
      <c r="F922" s="15" t="s">
        <v>56</v>
      </c>
      <c r="G922" s="84">
        <f>'прил 4'!G1540</f>
        <v>14848049</v>
      </c>
      <c r="H922" s="84">
        <f>'прил 4'!H1540</f>
        <v>14848049</v>
      </c>
      <c r="I922" s="84">
        <f>'прил 4'!I1540</f>
        <v>14848049</v>
      </c>
      <c r="J922" s="104">
        <v>3043600</v>
      </c>
      <c r="P922" s="104"/>
      <c r="Q922" s="104"/>
      <c r="R922" s="104"/>
      <c r="S922" s="104"/>
      <c r="T922" s="104"/>
    </row>
    <row r="923" spans="1:20" s="46" customFormat="1" ht="25.5" x14ac:dyDescent="0.2">
      <c r="A923" s="16" t="s">
        <v>33</v>
      </c>
      <c r="B923" s="14">
        <v>792</v>
      </c>
      <c r="C923" s="15" t="s">
        <v>16</v>
      </c>
      <c r="D923" s="15" t="s">
        <v>145</v>
      </c>
      <c r="E923" s="15" t="s">
        <v>215</v>
      </c>
      <c r="F923" s="15" t="s">
        <v>34</v>
      </c>
      <c r="G923" s="84">
        <f>G924</f>
        <v>1224314.5</v>
      </c>
      <c r="H923" s="84">
        <f>H924</f>
        <v>1221614.5</v>
      </c>
      <c r="I923" s="84">
        <f>I924</f>
        <v>1221614.5</v>
      </c>
      <c r="J923" s="104">
        <v>50000</v>
      </c>
      <c r="P923" s="104"/>
      <c r="Q923" s="104"/>
      <c r="R923" s="104"/>
      <c r="S923" s="104"/>
      <c r="T923" s="104"/>
    </row>
    <row r="924" spans="1:20" s="46" customFormat="1" ht="25.5" x14ac:dyDescent="0.2">
      <c r="A924" s="16" t="s">
        <v>35</v>
      </c>
      <c r="B924" s="14">
        <v>792</v>
      </c>
      <c r="C924" s="15" t="s">
        <v>16</v>
      </c>
      <c r="D924" s="15" t="s">
        <v>145</v>
      </c>
      <c r="E924" s="15" t="s">
        <v>215</v>
      </c>
      <c r="F924" s="15" t="s">
        <v>36</v>
      </c>
      <c r="G924" s="84">
        <f>'прил 4'!G1542</f>
        <v>1224314.5</v>
      </c>
      <c r="H924" s="84">
        <f>'прил 4'!H1542</f>
        <v>1221614.5</v>
      </c>
      <c r="I924" s="84">
        <f>'прил 4'!I1542</f>
        <v>1221614.5</v>
      </c>
      <c r="J924" s="104">
        <v>15487188</v>
      </c>
      <c r="P924" s="104"/>
      <c r="Q924" s="104"/>
      <c r="R924" s="104"/>
      <c r="S924" s="104"/>
      <c r="T924" s="104"/>
    </row>
    <row r="925" spans="1:20" s="46" customFormat="1" x14ac:dyDescent="0.2">
      <c r="A925" s="30" t="s">
        <v>60</v>
      </c>
      <c r="B925" s="14">
        <v>792</v>
      </c>
      <c r="C925" s="15" t="s">
        <v>16</v>
      </c>
      <c r="D925" s="15" t="s">
        <v>145</v>
      </c>
      <c r="E925" s="15" t="s">
        <v>215</v>
      </c>
      <c r="F925" s="15" t="s">
        <v>61</v>
      </c>
      <c r="G925" s="70">
        <f>G926</f>
        <v>35000</v>
      </c>
      <c r="H925" s="70">
        <f>H926</f>
        <v>35000</v>
      </c>
      <c r="I925" s="70">
        <f>I926</f>
        <v>35000</v>
      </c>
      <c r="J925" s="104">
        <v>4802400</v>
      </c>
      <c r="P925" s="104"/>
      <c r="Q925" s="104"/>
      <c r="R925" s="104"/>
      <c r="S925" s="104"/>
      <c r="T925" s="104"/>
    </row>
    <row r="926" spans="1:20" s="46" customFormat="1" x14ac:dyDescent="0.2">
      <c r="A926" s="30" t="s">
        <v>129</v>
      </c>
      <c r="B926" s="14">
        <v>792</v>
      </c>
      <c r="C926" s="15" t="s">
        <v>16</v>
      </c>
      <c r="D926" s="15" t="s">
        <v>145</v>
      </c>
      <c r="E926" s="15" t="s">
        <v>215</v>
      </c>
      <c r="F926" s="15" t="s">
        <v>63</v>
      </c>
      <c r="G926" s="70">
        <f>'прил 4'!G1544</f>
        <v>35000</v>
      </c>
      <c r="H926" s="70">
        <f>'прил 4'!H1544</f>
        <v>35000</v>
      </c>
      <c r="I926" s="70">
        <f>'прил 4'!I1544</f>
        <v>35000</v>
      </c>
      <c r="J926" s="104">
        <v>16556640</v>
      </c>
      <c r="P926" s="104"/>
      <c r="Q926" s="104"/>
      <c r="R926" s="104"/>
      <c r="S926" s="104"/>
      <c r="T926" s="104"/>
    </row>
    <row r="927" spans="1:20" s="28" customFormat="1" ht="40.5" customHeight="1" x14ac:dyDescent="0.2">
      <c r="A927" s="16" t="s">
        <v>1050</v>
      </c>
      <c r="B927" s="14">
        <v>792</v>
      </c>
      <c r="C927" s="15" t="s">
        <v>20</v>
      </c>
      <c r="D927" s="15" t="s">
        <v>16</v>
      </c>
      <c r="E927" s="15" t="s">
        <v>218</v>
      </c>
      <c r="F927" s="39"/>
      <c r="G927" s="84">
        <f>G928</f>
        <v>6716000</v>
      </c>
      <c r="H927" s="84">
        <f t="shared" ref="H927:I929" si="307">H928</f>
        <v>9913698.6300000008</v>
      </c>
      <c r="I927" s="84">
        <f t="shared" si="307"/>
        <v>13936698.630000001</v>
      </c>
      <c r="J927" s="103">
        <v>3200000</v>
      </c>
      <c r="P927" s="103"/>
      <c r="Q927" s="103"/>
      <c r="R927" s="103"/>
      <c r="S927" s="103"/>
      <c r="T927" s="103"/>
    </row>
    <row r="928" spans="1:20" x14ac:dyDescent="0.2">
      <c r="A928" s="16" t="s">
        <v>279</v>
      </c>
      <c r="B928" s="14">
        <v>792</v>
      </c>
      <c r="C928" s="15" t="s">
        <v>20</v>
      </c>
      <c r="D928" s="15" t="s">
        <v>16</v>
      </c>
      <c r="E928" s="15" t="s">
        <v>219</v>
      </c>
      <c r="F928" s="15"/>
      <c r="G928" s="84">
        <f>G929</f>
        <v>6716000</v>
      </c>
      <c r="H928" s="84">
        <f t="shared" si="307"/>
        <v>9913698.6300000008</v>
      </c>
      <c r="I928" s="84">
        <f t="shared" si="307"/>
        <v>13936698.630000001</v>
      </c>
      <c r="J928" s="2">
        <f>SUM(J918:J927)</f>
        <v>57137554</v>
      </c>
    </row>
    <row r="929" spans="1:22" x14ac:dyDescent="0.2">
      <c r="A929" s="16" t="s">
        <v>280</v>
      </c>
      <c r="B929" s="14">
        <v>792</v>
      </c>
      <c r="C929" s="15" t="s">
        <v>20</v>
      </c>
      <c r="D929" s="15" t="s">
        <v>16</v>
      </c>
      <c r="E929" s="15" t="s">
        <v>219</v>
      </c>
      <c r="F929" s="15" t="s">
        <v>281</v>
      </c>
      <c r="G929" s="84">
        <f>G930</f>
        <v>6716000</v>
      </c>
      <c r="H929" s="84">
        <f t="shared" si="307"/>
        <v>9913698.6300000008</v>
      </c>
      <c r="I929" s="84">
        <f t="shared" si="307"/>
        <v>13936698.630000001</v>
      </c>
      <c r="J929" s="2">
        <f>H918-J928</f>
        <v>-31119191.869999997</v>
      </c>
    </row>
    <row r="930" spans="1:22" x14ac:dyDescent="0.2">
      <c r="A930" s="16" t="s">
        <v>282</v>
      </c>
      <c r="B930" s="14">
        <v>792</v>
      </c>
      <c r="C930" s="15" t="s">
        <v>20</v>
      </c>
      <c r="D930" s="15" t="s">
        <v>16</v>
      </c>
      <c r="E930" s="15" t="s">
        <v>219</v>
      </c>
      <c r="F930" s="15" t="s">
        <v>283</v>
      </c>
      <c r="G930" s="84">
        <f>'прил 4'!G1580+'прил 4'!G3123+'прил 4'!G3134</f>
        <v>6716000</v>
      </c>
      <c r="H930" s="84">
        <f>'прил 4'!H1580+'прил 4'!H3123+'прил 4'!H3134</f>
        <v>9913698.6300000008</v>
      </c>
      <c r="I930" s="84">
        <f>'прил 4'!I1580+'прил 4'!I3123+'прил 4'!I3134</f>
        <v>13936698.630000001</v>
      </c>
    </row>
    <row r="931" spans="1:22" s="76" customFormat="1" ht="76.5" x14ac:dyDescent="0.2">
      <c r="A931" s="313" t="s">
        <v>1037</v>
      </c>
      <c r="B931" s="35">
        <v>793</v>
      </c>
      <c r="C931" s="36" t="s">
        <v>66</v>
      </c>
      <c r="D931" s="36" t="s">
        <v>109</v>
      </c>
      <c r="E931" s="36" t="s">
        <v>232</v>
      </c>
      <c r="F931" s="75"/>
      <c r="G931" s="71">
        <f>G932+G935+G938+G941+G950+G944+G947+G953</f>
        <v>3317826.26</v>
      </c>
      <c r="H931" s="71">
        <f t="shared" ref="H931:I931" si="308">H932+H935+H938+H941+H950</f>
        <v>2188800</v>
      </c>
      <c r="I931" s="71">
        <f t="shared" si="308"/>
        <v>1938800</v>
      </c>
      <c r="J931" s="71" t="e">
        <f>#REF!+#REF!+J932+J935+#REF!+#REF!+#REF!+#REF!+#REF!+#REF!+#REF!+J938</f>
        <v>#REF!</v>
      </c>
      <c r="K931" s="71" t="e">
        <f>#REF!+#REF!+K932+K935+#REF!+#REF!+#REF!+#REF!+#REF!+#REF!+#REF!+K938</f>
        <v>#REF!</v>
      </c>
      <c r="L931" s="71" t="e">
        <f>#REF!+#REF!+L932+L935+#REF!+#REF!+#REF!+#REF!+#REF!+#REF!+#REF!+L938</f>
        <v>#REF!</v>
      </c>
      <c r="M931" s="71" t="e">
        <f>#REF!+#REF!+M932+M935+#REF!+#REF!+#REF!+#REF!+#REF!+#REF!+#REF!+M938</f>
        <v>#REF!</v>
      </c>
      <c r="N931" s="71" t="e">
        <f>#REF!+#REF!+N932+N935+#REF!+#REF!+#REF!+#REF!+#REF!+#REF!+#REF!+N938</f>
        <v>#REF!</v>
      </c>
      <c r="O931" s="71" t="e">
        <f>#REF!+#REF!+O932+O935+#REF!+#REF!+#REF!+#REF!+#REF!+#REF!+#REF!+O938</f>
        <v>#REF!</v>
      </c>
      <c r="P931" s="157"/>
      <c r="Q931" s="216"/>
      <c r="R931" s="214"/>
      <c r="S931" s="214"/>
      <c r="T931" s="214">
        <f>'прил 4'!G1929+'прил 4'!G1971</f>
        <v>3317826.26</v>
      </c>
      <c r="V931" s="214"/>
    </row>
    <row r="932" spans="1:22" ht="38.25" customHeight="1" x14ac:dyDescent="0.2">
      <c r="A932" s="16" t="s">
        <v>399</v>
      </c>
      <c r="B932" s="14">
        <v>793</v>
      </c>
      <c r="C932" s="15" t="s">
        <v>66</v>
      </c>
      <c r="D932" s="15" t="s">
        <v>109</v>
      </c>
      <c r="E932" s="15" t="s">
        <v>400</v>
      </c>
      <c r="F932" s="15"/>
      <c r="G932" s="70">
        <f t="shared" ref="G932:I933" si="309">G933</f>
        <v>505800</v>
      </c>
      <c r="H932" s="100">
        <f t="shared" si="309"/>
        <v>350000</v>
      </c>
      <c r="I932" s="100">
        <f t="shared" si="309"/>
        <v>100000</v>
      </c>
      <c r="V932" s="2"/>
    </row>
    <row r="933" spans="1:22" ht="21.75" customHeight="1" x14ac:dyDescent="0.2">
      <c r="A933" s="16" t="s">
        <v>35</v>
      </c>
      <c r="B933" s="14">
        <v>793</v>
      </c>
      <c r="C933" s="15" t="s">
        <v>66</v>
      </c>
      <c r="D933" s="15" t="s">
        <v>109</v>
      </c>
      <c r="E933" s="15" t="s">
        <v>400</v>
      </c>
      <c r="F933" s="15" t="s">
        <v>34</v>
      </c>
      <c r="G933" s="70">
        <f t="shared" si="309"/>
        <v>505800</v>
      </c>
      <c r="H933" s="100">
        <f t="shared" si="309"/>
        <v>350000</v>
      </c>
      <c r="I933" s="100">
        <f t="shared" si="309"/>
        <v>100000</v>
      </c>
    </row>
    <row r="934" spans="1:22" ht="25.5" x14ac:dyDescent="0.2">
      <c r="A934" s="16" t="s">
        <v>35</v>
      </c>
      <c r="B934" s="14">
        <v>793</v>
      </c>
      <c r="C934" s="15" t="s">
        <v>66</v>
      </c>
      <c r="D934" s="15" t="s">
        <v>109</v>
      </c>
      <c r="E934" s="15" t="s">
        <v>400</v>
      </c>
      <c r="F934" s="15" t="s">
        <v>36</v>
      </c>
      <c r="G934" s="70">
        <f>'прил 4'!G1940</f>
        <v>505800</v>
      </c>
      <c r="H934" s="70">
        <f>'прил 4'!H1940</f>
        <v>350000</v>
      </c>
      <c r="I934" s="70">
        <f>'прил 4'!I1940</f>
        <v>100000</v>
      </c>
    </row>
    <row r="935" spans="1:22" ht="46.5" customHeight="1" x14ac:dyDescent="0.2">
      <c r="A935" s="57" t="s">
        <v>694</v>
      </c>
      <c r="B935" s="14">
        <v>793</v>
      </c>
      <c r="C935" s="15" t="s">
        <v>66</v>
      </c>
      <c r="D935" s="15" t="s">
        <v>109</v>
      </c>
      <c r="E935" s="15" t="s">
        <v>431</v>
      </c>
      <c r="F935" s="15"/>
      <c r="G935" s="70">
        <f>G937</f>
        <v>613572.88</v>
      </c>
      <c r="H935" s="70">
        <f t="shared" ref="H935:I935" si="310">H937</f>
        <v>380000</v>
      </c>
      <c r="I935" s="70">
        <f t="shared" si="310"/>
        <v>380000</v>
      </c>
      <c r="J935" s="1"/>
    </row>
    <row r="936" spans="1:22" x14ac:dyDescent="0.2">
      <c r="A936" s="16" t="s">
        <v>297</v>
      </c>
      <c r="B936" s="14">
        <v>793</v>
      </c>
      <c r="C936" s="15" t="s">
        <v>66</v>
      </c>
      <c r="D936" s="15" t="s">
        <v>109</v>
      </c>
      <c r="E936" s="15" t="s">
        <v>431</v>
      </c>
      <c r="F936" s="15" t="s">
        <v>34</v>
      </c>
      <c r="G936" s="70">
        <f>G937</f>
        <v>613572.88</v>
      </c>
      <c r="H936" s="70">
        <f>H937</f>
        <v>380000</v>
      </c>
      <c r="I936" s="70">
        <f>I937</f>
        <v>380000</v>
      </c>
      <c r="J936" s="1"/>
    </row>
    <row r="937" spans="1:22" ht="25.5" x14ac:dyDescent="0.2">
      <c r="A937" s="16" t="s">
        <v>35</v>
      </c>
      <c r="B937" s="14">
        <v>793</v>
      </c>
      <c r="C937" s="15" t="s">
        <v>66</v>
      </c>
      <c r="D937" s="15" t="s">
        <v>109</v>
      </c>
      <c r="E937" s="15" t="s">
        <v>431</v>
      </c>
      <c r="F937" s="15" t="s">
        <v>36</v>
      </c>
      <c r="G937" s="70">
        <f>'прил 4'!G1946+'прил 4'!G1993</f>
        <v>613572.88</v>
      </c>
      <c r="H937" s="70">
        <f>'прил 4'!H1993+'прил 4'!H1946</f>
        <v>380000</v>
      </c>
      <c r="I937" s="70">
        <f>'прил 4'!I1946+'прил 4'!I2035+'прил 4'!I1993</f>
        <v>380000</v>
      </c>
      <c r="J937" s="1"/>
    </row>
    <row r="938" spans="1:22" ht="24" customHeight="1" x14ac:dyDescent="0.2">
      <c r="A938" s="57" t="s">
        <v>1063</v>
      </c>
      <c r="B938" s="14">
        <v>793</v>
      </c>
      <c r="C938" s="15" t="s">
        <v>66</v>
      </c>
      <c r="D938" s="15" t="s">
        <v>65</v>
      </c>
      <c r="E938" s="15" t="s">
        <v>1062</v>
      </c>
      <c r="F938" s="15"/>
      <c r="G938" s="70">
        <f>G939</f>
        <v>1029182.88</v>
      </c>
      <c r="H938" s="70">
        <f t="shared" ref="H938:I938" si="311">H939</f>
        <v>1358800</v>
      </c>
      <c r="I938" s="70">
        <f t="shared" si="311"/>
        <v>1358800</v>
      </c>
      <c r="J938" s="158"/>
      <c r="K938" s="158"/>
      <c r="L938" s="158"/>
      <c r="M938" s="158"/>
      <c r="N938" s="158"/>
      <c r="O938" s="158"/>
      <c r="P938" s="69"/>
      <c r="Q938" s="69"/>
      <c r="R938" s="69"/>
      <c r="S938" s="1"/>
      <c r="T938" s="1"/>
    </row>
    <row r="939" spans="1:22" x14ac:dyDescent="0.2">
      <c r="A939" s="16" t="s">
        <v>297</v>
      </c>
      <c r="B939" s="14">
        <v>793</v>
      </c>
      <c r="C939" s="15" t="s">
        <v>66</v>
      </c>
      <c r="D939" s="15" t="s">
        <v>65</v>
      </c>
      <c r="E939" s="15" t="s">
        <v>1062</v>
      </c>
      <c r="F939" s="15" t="s">
        <v>34</v>
      </c>
      <c r="G939" s="70">
        <f>G940</f>
        <v>1029182.88</v>
      </c>
      <c r="H939" s="70">
        <f>H940</f>
        <v>1358800</v>
      </c>
      <c r="I939" s="70">
        <f>I940</f>
        <v>1358800</v>
      </c>
      <c r="J939" s="158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2" ht="25.5" x14ac:dyDescent="0.2">
      <c r="A940" s="16" t="s">
        <v>35</v>
      </c>
      <c r="B940" s="14">
        <v>793</v>
      </c>
      <c r="C940" s="15" t="s">
        <v>66</v>
      </c>
      <c r="D940" s="15" t="s">
        <v>65</v>
      </c>
      <c r="E940" s="15" t="s">
        <v>1062</v>
      </c>
      <c r="F940" s="15" t="s">
        <v>36</v>
      </c>
      <c r="G940" s="70">
        <f>'прил 4'!G2000</f>
        <v>1029182.88</v>
      </c>
      <c r="H940" s="70">
        <f>'прил 4'!H2000</f>
        <v>1358800</v>
      </c>
      <c r="I940" s="70">
        <f>'прил 4'!I2000</f>
        <v>1358800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24" customHeight="1" x14ac:dyDescent="0.2">
      <c r="A941" s="57" t="s">
        <v>1601</v>
      </c>
      <c r="B941" s="14">
        <v>793</v>
      </c>
      <c r="C941" s="15" t="s">
        <v>66</v>
      </c>
      <c r="D941" s="15" t="s">
        <v>65</v>
      </c>
      <c r="E941" s="15" t="s">
        <v>1064</v>
      </c>
      <c r="F941" s="15"/>
      <c r="G941" s="70">
        <f>G942</f>
        <v>98270.5</v>
      </c>
      <c r="H941" s="70">
        <f t="shared" ref="H941:I941" si="312">H942</f>
        <v>100000</v>
      </c>
      <c r="I941" s="70">
        <f t="shared" si="312"/>
        <v>100000</v>
      </c>
      <c r="J941" s="158"/>
      <c r="K941" s="158"/>
      <c r="L941" s="158"/>
      <c r="M941" s="158"/>
      <c r="N941" s="158"/>
      <c r="O941" s="158"/>
      <c r="P941" s="69"/>
      <c r="Q941" s="69"/>
      <c r="R941" s="69"/>
      <c r="S941" s="1"/>
      <c r="T941" s="1"/>
    </row>
    <row r="942" spans="1:22" x14ac:dyDescent="0.2">
      <c r="A942" s="16" t="s">
        <v>297</v>
      </c>
      <c r="B942" s="14">
        <v>793</v>
      </c>
      <c r="C942" s="15" t="s">
        <v>66</v>
      </c>
      <c r="D942" s="15" t="s">
        <v>65</v>
      </c>
      <c r="E942" s="15" t="s">
        <v>1064</v>
      </c>
      <c r="F942" s="15" t="s">
        <v>34</v>
      </c>
      <c r="G942" s="70">
        <f>G943</f>
        <v>98270.5</v>
      </c>
      <c r="H942" s="70">
        <f>H943</f>
        <v>100000</v>
      </c>
      <c r="I942" s="70">
        <f>I943</f>
        <v>100000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2" ht="25.5" x14ac:dyDescent="0.2">
      <c r="A943" s="16" t="s">
        <v>35</v>
      </c>
      <c r="B943" s="14">
        <v>793</v>
      </c>
      <c r="C943" s="15" t="s">
        <v>66</v>
      </c>
      <c r="D943" s="15" t="s">
        <v>65</v>
      </c>
      <c r="E943" s="15" t="s">
        <v>1064</v>
      </c>
      <c r="F943" s="15" t="s">
        <v>36</v>
      </c>
      <c r="G943" s="70">
        <f>'прил 4'!G2003</f>
        <v>98270.5</v>
      </c>
      <c r="H943" s="70">
        <f>'прил 4'!H2003</f>
        <v>100000</v>
      </c>
      <c r="I943" s="70">
        <f>'прил 4'!I2003</f>
        <v>100000</v>
      </c>
      <c r="J943" s="158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2" ht="36.75" customHeight="1" x14ac:dyDescent="0.2">
      <c r="A944" s="57" t="s">
        <v>1482</v>
      </c>
      <c r="B944" s="14">
        <v>793</v>
      </c>
      <c r="C944" s="15" t="s">
        <v>66</v>
      </c>
      <c r="D944" s="15" t="s">
        <v>65</v>
      </c>
      <c r="E944" s="15" t="s">
        <v>1481</v>
      </c>
      <c r="F944" s="15"/>
      <c r="G944" s="70">
        <f>G945</f>
        <v>521000</v>
      </c>
      <c r="H944" s="70">
        <f t="shared" ref="H944:I944" si="313">H945</f>
        <v>0</v>
      </c>
      <c r="I944" s="70">
        <f t="shared" si="313"/>
        <v>0</v>
      </c>
      <c r="J944" s="158"/>
      <c r="K944" s="158"/>
      <c r="L944" s="158"/>
      <c r="M944" s="158"/>
      <c r="N944" s="158"/>
      <c r="O944" s="158"/>
      <c r="P944" s="69"/>
      <c r="Q944" s="69"/>
      <c r="R944" s="69"/>
      <c r="S944" s="1"/>
      <c r="T944" s="1"/>
    </row>
    <row r="945" spans="1:22" x14ac:dyDescent="0.2">
      <c r="A945" s="16" t="s">
        <v>297</v>
      </c>
      <c r="B945" s="14">
        <v>793</v>
      </c>
      <c r="C945" s="15" t="s">
        <v>66</v>
      </c>
      <c r="D945" s="15" t="s">
        <v>65</v>
      </c>
      <c r="E945" s="15" t="s">
        <v>1481</v>
      </c>
      <c r="F945" s="15" t="s">
        <v>34</v>
      </c>
      <c r="G945" s="70">
        <f>G946</f>
        <v>521000</v>
      </c>
      <c r="H945" s="70">
        <f>H946</f>
        <v>0</v>
      </c>
      <c r="I945" s="70">
        <f>I946</f>
        <v>0</v>
      </c>
      <c r="J945" s="158"/>
      <c r="K945" s="69"/>
      <c r="L945" s="69"/>
      <c r="M945" s="69"/>
      <c r="N945" s="69"/>
      <c r="O945" s="69"/>
      <c r="P945" s="69"/>
      <c r="Q945" s="69"/>
      <c r="R945" s="69"/>
      <c r="S945" s="1"/>
      <c r="T945" s="1"/>
    </row>
    <row r="946" spans="1:22" ht="25.5" x14ac:dyDescent="0.2">
      <c r="A946" s="16" t="s">
        <v>35</v>
      </c>
      <c r="B946" s="14">
        <v>793</v>
      </c>
      <c r="C946" s="15" t="s">
        <v>66</v>
      </c>
      <c r="D946" s="15" t="s">
        <v>65</v>
      </c>
      <c r="E946" s="15" t="s">
        <v>1481</v>
      </c>
      <c r="F946" s="15" t="s">
        <v>36</v>
      </c>
      <c r="G946" s="70">
        <f>'прил 4'!G2024</f>
        <v>521000</v>
      </c>
      <c r="H946" s="70"/>
      <c r="I946" s="70"/>
      <c r="J946" s="158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2" ht="24" customHeight="1" x14ac:dyDescent="0.2">
      <c r="A947" s="57" t="s">
        <v>1484</v>
      </c>
      <c r="B947" s="14">
        <v>793</v>
      </c>
      <c r="C947" s="15" t="s">
        <v>66</v>
      </c>
      <c r="D947" s="15" t="s">
        <v>65</v>
      </c>
      <c r="E947" s="15" t="s">
        <v>1483</v>
      </c>
      <c r="F947" s="15"/>
      <c r="G947" s="70">
        <f>G948</f>
        <v>50000</v>
      </c>
      <c r="H947" s="70">
        <f t="shared" ref="H947:I947" si="314">H948</f>
        <v>0</v>
      </c>
      <c r="I947" s="70">
        <f t="shared" si="314"/>
        <v>0</v>
      </c>
      <c r="J947" s="158"/>
      <c r="K947" s="158"/>
      <c r="L947" s="158"/>
      <c r="M947" s="158"/>
      <c r="N947" s="158"/>
      <c r="O947" s="158"/>
      <c r="P947" s="69"/>
      <c r="Q947" s="69"/>
      <c r="R947" s="69"/>
      <c r="S947" s="1"/>
      <c r="T947" s="1"/>
    </row>
    <row r="948" spans="1:22" x14ac:dyDescent="0.2">
      <c r="A948" s="16" t="s">
        <v>297</v>
      </c>
      <c r="B948" s="14">
        <v>793</v>
      </c>
      <c r="C948" s="15" t="s">
        <v>66</v>
      </c>
      <c r="D948" s="15" t="s">
        <v>65</v>
      </c>
      <c r="E948" s="15" t="s">
        <v>1483</v>
      </c>
      <c r="F948" s="15" t="s">
        <v>34</v>
      </c>
      <c r="G948" s="70">
        <f>G949</f>
        <v>50000</v>
      </c>
      <c r="H948" s="70">
        <f>H949</f>
        <v>0</v>
      </c>
      <c r="I948" s="70">
        <f>I949</f>
        <v>0</v>
      </c>
      <c r="J948" s="158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2" ht="25.5" x14ac:dyDescent="0.2">
      <c r="A949" s="16" t="s">
        <v>35</v>
      </c>
      <c r="B949" s="14">
        <v>793</v>
      </c>
      <c r="C949" s="15" t="s">
        <v>66</v>
      </c>
      <c r="D949" s="15" t="s">
        <v>65</v>
      </c>
      <c r="E949" s="15" t="s">
        <v>1483</v>
      </c>
      <c r="F949" s="15" t="s">
        <v>36</v>
      </c>
      <c r="G949" s="70">
        <f>'прил 4'!G2027</f>
        <v>50000</v>
      </c>
      <c r="H949" s="70"/>
      <c r="I949" s="70"/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2" s="18" customFormat="1" ht="71.25" hidden="1" customHeight="1" x14ac:dyDescent="0.2">
      <c r="A950" s="16" t="s">
        <v>1144</v>
      </c>
      <c r="B950" s="49">
        <v>793</v>
      </c>
      <c r="C950" s="15" t="s">
        <v>66</v>
      </c>
      <c r="D950" s="15" t="s">
        <v>65</v>
      </c>
      <c r="E950" s="15" t="s">
        <v>1121</v>
      </c>
      <c r="F950" s="15"/>
      <c r="G950" s="70">
        <f>G952</f>
        <v>0</v>
      </c>
      <c r="H950" s="70">
        <v>0</v>
      </c>
      <c r="I950" s="70">
        <v>0</v>
      </c>
      <c r="J950" s="158"/>
      <c r="K950" s="165"/>
      <c r="L950" s="165"/>
      <c r="M950" s="165"/>
      <c r="N950" s="165"/>
      <c r="O950" s="165"/>
      <c r="P950" s="165"/>
      <c r="Q950" s="165"/>
      <c r="R950" s="165"/>
    </row>
    <row r="951" spans="1:22" ht="30.75" hidden="1" customHeight="1" x14ac:dyDescent="0.2">
      <c r="A951" s="16" t="s">
        <v>91</v>
      </c>
      <c r="B951" s="49">
        <v>793</v>
      </c>
      <c r="C951" s="15" t="s">
        <v>66</v>
      </c>
      <c r="D951" s="15" t="s">
        <v>65</v>
      </c>
      <c r="E951" s="15" t="s">
        <v>1358</v>
      </c>
      <c r="F951" s="15" t="s">
        <v>316</v>
      </c>
      <c r="G951" s="70">
        <f t="shared" ref="G951:I951" si="315">G952</f>
        <v>0</v>
      </c>
      <c r="H951" s="70">
        <f t="shared" si="315"/>
        <v>0</v>
      </c>
      <c r="I951" s="70">
        <f t="shared" si="315"/>
        <v>0</v>
      </c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2" s="18" customFormat="1" ht="34.5" hidden="1" customHeight="1" x14ac:dyDescent="0.2">
      <c r="A952" s="16" t="s">
        <v>317</v>
      </c>
      <c r="B952" s="49">
        <v>793</v>
      </c>
      <c r="C952" s="15" t="s">
        <v>66</v>
      </c>
      <c r="D952" s="15" t="s">
        <v>65</v>
      </c>
      <c r="E952" s="15" t="s">
        <v>1358</v>
      </c>
      <c r="F952" s="15" t="s">
        <v>318</v>
      </c>
      <c r="G952" s="70">
        <f>'прил 4'!G2021</f>
        <v>0</v>
      </c>
      <c r="H952" s="70">
        <f>'прил 4'!H2021</f>
        <v>0</v>
      </c>
      <c r="I952" s="70">
        <f>'прил 4'!I2021</f>
        <v>0</v>
      </c>
      <c r="J952" s="158"/>
      <c r="K952" s="165"/>
      <c r="L952" s="165"/>
      <c r="M952" s="165"/>
      <c r="N952" s="165"/>
      <c r="O952" s="165"/>
      <c r="P952" s="165"/>
      <c r="Q952" s="165"/>
      <c r="R952" s="165"/>
    </row>
    <row r="953" spans="1:22" ht="62.25" customHeight="1" x14ac:dyDescent="0.2">
      <c r="A953" s="57" t="s">
        <v>1534</v>
      </c>
      <c r="B953" s="14">
        <v>793</v>
      </c>
      <c r="C953" s="15" t="s">
        <v>66</v>
      </c>
      <c r="D953" s="15" t="s">
        <v>65</v>
      </c>
      <c r="E953" s="15" t="s">
        <v>1523</v>
      </c>
      <c r="F953" s="15"/>
      <c r="G953" s="84">
        <f>G954</f>
        <v>500000</v>
      </c>
      <c r="H953" s="70">
        <f t="shared" ref="H953:I953" si="316">H954</f>
        <v>0</v>
      </c>
      <c r="I953" s="70">
        <f t="shared" si="316"/>
        <v>0</v>
      </c>
      <c r="J953" s="158"/>
      <c r="K953" s="158"/>
      <c r="L953" s="158"/>
      <c r="M953" s="158"/>
      <c r="N953" s="158"/>
      <c r="O953" s="158"/>
      <c r="P953" s="69"/>
      <c r="Q953" s="69"/>
      <c r="R953" s="69"/>
      <c r="S953" s="1"/>
      <c r="T953" s="1"/>
    </row>
    <row r="954" spans="1:22" ht="25.5" x14ac:dyDescent="0.2">
      <c r="A954" s="80" t="s">
        <v>91</v>
      </c>
      <c r="B954" s="14">
        <v>793</v>
      </c>
      <c r="C954" s="15" t="s">
        <v>66</v>
      </c>
      <c r="D954" s="15" t="s">
        <v>65</v>
      </c>
      <c r="E954" s="15" t="s">
        <v>1523</v>
      </c>
      <c r="F954" s="15" t="s">
        <v>316</v>
      </c>
      <c r="G954" s="84">
        <f>G955</f>
        <v>500000</v>
      </c>
      <c r="H954" s="70">
        <f>H955</f>
        <v>0</v>
      </c>
      <c r="I954" s="70">
        <f>I955</f>
        <v>0</v>
      </c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2" x14ac:dyDescent="0.2">
      <c r="A955" s="80" t="s">
        <v>317</v>
      </c>
      <c r="B955" s="14">
        <v>793</v>
      </c>
      <c r="C955" s="15" t="s">
        <v>66</v>
      </c>
      <c r="D955" s="15" t="s">
        <v>65</v>
      </c>
      <c r="E955" s="15" t="s">
        <v>1523</v>
      </c>
      <c r="F955" s="15" t="s">
        <v>318</v>
      </c>
      <c r="G955" s="84">
        <f>'прил 4'!G2055</f>
        <v>500000</v>
      </c>
      <c r="H955" s="70"/>
      <c r="I955" s="70"/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2" ht="48.75" customHeight="1" x14ac:dyDescent="0.2">
      <c r="A956" s="102" t="s">
        <v>1019</v>
      </c>
      <c r="B956" s="14"/>
      <c r="C956" s="15"/>
      <c r="D956" s="15"/>
      <c r="E956" s="36" t="s">
        <v>230</v>
      </c>
      <c r="F956" s="36"/>
      <c r="G956" s="141">
        <f>G960+G963+G957+G966</f>
        <v>793135</v>
      </c>
      <c r="H956" s="141">
        <f t="shared" ref="H956:I956" si="317">H960+H963</f>
        <v>100000</v>
      </c>
      <c r="I956" s="141">
        <f t="shared" si="317"/>
        <v>100000</v>
      </c>
      <c r="J956" s="2">
        <v>3000000</v>
      </c>
      <c r="T956" s="2">
        <f>'прил 4'!G1773</f>
        <v>793135</v>
      </c>
      <c r="V956" s="2"/>
    </row>
    <row r="957" spans="1:22" ht="20.25" customHeight="1" x14ac:dyDescent="0.2">
      <c r="A957" s="40" t="s">
        <v>849</v>
      </c>
      <c r="B957" s="14">
        <v>793</v>
      </c>
      <c r="C957" s="15" t="s">
        <v>16</v>
      </c>
      <c r="D957" s="15" t="s">
        <v>20</v>
      </c>
      <c r="E957" s="15" t="s">
        <v>848</v>
      </c>
      <c r="F957" s="15"/>
      <c r="G957" s="70">
        <f t="shared" ref="G957:I958" si="318">G958</f>
        <v>335610</v>
      </c>
      <c r="H957" s="70">
        <f t="shared" si="318"/>
        <v>0</v>
      </c>
      <c r="I957" s="70">
        <f t="shared" si="318"/>
        <v>0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2" ht="18" customHeight="1" x14ac:dyDescent="0.2">
      <c r="A958" s="16" t="s">
        <v>297</v>
      </c>
      <c r="B958" s="14">
        <v>793</v>
      </c>
      <c r="C958" s="15" t="s">
        <v>16</v>
      </c>
      <c r="D958" s="15" t="s">
        <v>20</v>
      </c>
      <c r="E958" s="15" t="s">
        <v>848</v>
      </c>
      <c r="F958" s="15" t="s">
        <v>34</v>
      </c>
      <c r="G958" s="70">
        <f t="shared" si="318"/>
        <v>335610</v>
      </c>
      <c r="H958" s="70">
        <f t="shared" si="318"/>
        <v>0</v>
      </c>
      <c r="I958" s="70">
        <f t="shared" si="318"/>
        <v>0</v>
      </c>
      <c r="J958" s="158"/>
      <c r="K958" s="69"/>
      <c r="L958" s="69"/>
      <c r="M958" s="69"/>
      <c r="N958" s="69"/>
      <c r="O958" s="69"/>
      <c r="P958" s="69"/>
      <c r="Q958" s="69"/>
      <c r="R958" s="69"/>
      <c r="S958" s="1"/>
      <c r="T958" s="1"/>
    </row>
    <row r="959" spans="1:22" ht="30.75" customHeight="1" x14ac:dyDescent="0.2">
      <c r="A959" s="16" t="s">
        <v>35</v>
      </c>
      <c r="B959" s="14">
        <v>793</v>
      </c>
      <c r="C959" s="15" t="s">
        <v>16</v>
      </c>
      <c r="D959" s="15" t="s">
        <v>20</v>
      </c>
      <c r="E959" s="15" t="s">
        <v>848</v>
      </c>
      <c r="F959" s="15" t="s">
        <v>36</v>
      </c>
      <c r="G959" s="70">
        <f>'прил 4'!G1794</f>
        <v>335610</v>
      </c>
      <c r="H959" s="70"/>
      <c r="I959" s="70"/>
      <c r="J959" s="158"/>
      <c r="K959" s="69"/>
      <c r="L959" s="69"/>
      <c r="M959" s="69"/>
      <c r="N959" s="69"/>
      <c r="O959" s="69"/>
      <c r="P959" s="69"/>
      <c r="Q959" s="69"/>
      <c r="R959" s="69"/>
      <c r="S959" s="1"/>
      <c r="T959" s="1"/>
    </row>
    <row r="960" spans="1:22" ht="59.25" customHeight="1" x14ac:dyDescent="0.2">
      <c r="A960" s="40" t="s">
        <v>18</v>
      </c>
      <c r="B960" s="14">
        <v>793</v>
      </c>
      <c r="C960" s="15" t="s">
        <v>16</v>
      </c>
      <c r="D960" s="15" t="s">
        <v>20</v>
      </c>
      <c r="E960" s="15" t="s">
        <v>17</v>
      </c>
      <c r="F960" s="15"/>
      <c r="G960" s="84">
        <f t="shared" ref="G960:I961" si="319">G961</f>
        <v>75725</v>
      </c>
      <c r="H960" s="84">
        <f t="shared" si="319"/>
        <v>65000</v>
      </c>
      <c r="I960" s="84">
        <f t="shared" si="319"/>
        <v>65000</v>
      </c>
    </row>
    <row r="961" spans="1:22" x14ac:dyDescent="0.2">
      <c r="A961" s="16" t="s">
        <v>297</v>
      </c>
      <c r="B961" s="14">
        <v>793</v>
      </c>
      <c r="C961" s="15" t="s">
        <v>16</v>
      </c>
      <c r="D961" s="15" t="s">
        <v>20</v>
      </c>
      <c r="E961" s="15" t="s">
        <v>17</v>
      </c>
      <c r="F961" s="15" t="s">
        <v>34</v>
      </c>
      <c r="G961" s="84">
        <f t="shared" si="319"/>
        <v>75725</v>
      </c>
      <c r="H961" s="84">
        <f t="shared" si="319"/>
        <v>65000</v>
      </c>
      <c r="I961" s="84">
        <f t="shared" si="319"/>
        <v>65000</v>
      </c>
    </row>
    <row r="962" spans="1:22" ht="30.75" customHeight="1" x14ac:dyDescent="0.2">
      <c r="A962" s="16" t="s">
        <v>35</v>
      </c>
      <c r="B962" s="14">
        <v>793</v>
      </c>
      <c r="C962" s="15" t="s">
        <v>16</v>
      </c>
      <c r="D962" s="15" t="s">
        <v>20</v>
      </c>
      <c r="E962" s="15" t="s">
        <v>17</v>
      </c>
      <c r="F962" s="15" t="s">
        <v>36</v>
      </c>
      <c r="G962" s="84">
        <f>'прил 4'!G1797</f>
        <v>75725</v>
      </c>
      <c r="H962" s="84">
        <f>'прил 4'!H1797</f>
        <v>65000</v>
      </c>
      <c r="I962" s="84">
        <f>'прил 4'!I1797</f>
        <v>65000</v>
      </c>
    </row>
    <row r="963" spans="1:22" ht="54.75" customHeight="1" x14ac:dyDescent="0.2">
      <c r="A963" s="40" t="s">
        <v>1353</v>
      </c>
      <c r="B963" s="14">
        <v>793</v>
      </c>
      <c r="C963" s="15" t="s">
        <v>16</v>
      </c>
      <c r="D963" s="15" t="s">
        <v>20</v>
      </c>
      <c r="E963" s="15" t="s">
        <v>1352</v>
      </c>
      <c r="F963" s="15"/>
      <c r="G963" s="70">
        <f t="shared" ref="G963:I964" si="320">G964</f>
        <v>35000</v>
      </c>
      <c r="H963" s="70">
        <f t="shared" si="320"/>
        <v>35000</v>
      </c>
      <c r="I963" s="70">
        <f t="shared" si="320"/>
        <v>35000</v>
      </c>
      <c r="J963" s="158"/>
      <c r="K963" s="69"/>
      <c r="L963" s="69"/>
      <c r="M963" s="69"/>
      <c r="N963" s="69"/>
      <c r="O963" s="69"/>
      <c r="P963" s="69"/>
      <c r="Q963" s="69"/>
      <c r="R963" s="69"/>
      <c r="S963" s="1"/>
      <c r="T963" s="1"/>
    </row>
    <row r="964" spans="1:22" ht="18" customHeight="1" x14ac:dyDescent="0.2">
      <c r="A964" s="16" t="s">
        <v>297</v>
      </c>
      <c r="B964" s="14">
        <v>793</v>
      </c>
      <c r="C964" s="15" t="s">
        <v>16</v>
      </c>
      <c r="D964" s="15" t="s">
        <v>20</v>
      </c>
      <c r="E964" s="15" t="s">
        <v>1352</v>
      </c>
      <c r="F964" s="15" t="s">
        <v>34</v>
      </c>
      <c r="G964" s="70">
        <f t="shared" si="320"/>
        <v>35000</v>
      </c>
      <c r="H964" s="70">
        <f t="shared" si="320"/>
        <v>35000</v>
      </c>
      <c r="I964" s="70">
        <f t="shared" si="320"/>
        <v>35000</v>
      </c>
      <c r="J964" s="158"/>
      <c r="K964" s="69"/>
      <c r="L964" s="69"/>
      <c r="M964" s="69"/>
      <c r="N964" s="69"/>
      <c r="O964" s="69"/>
      <c r="P964" s="69"/>
      <c r="Q964" s="69"/>
      <c r="R964" s="69"/>
      <c r="S964" s="1"/>
      <c r="T964" s="1"/>
    </row>
    <row r="965" spans="1:22" ht="30.75" customHeight="1" x14ac:dyDescent="0.2">
      <c r="A965" s="16" t="s">
        <v>35</v>
      </c>
      <c r="B965" s="14">
        <v>793</v>
      </c>
      <c r="C965" s="15" t="s">
        <v>16</v>
      </c>
      <c r="D965" s="15" t="s">
        <v>20</v>
      </c>
      <c r="E965" s="15" t="s">
        <v>1352</v>
      </c>
      <c r="F965" s="15" t="s">
        <v>36</v>
      </c>
      <c r="G965" s="70">
        <f>'прил 4'!G1806</f>
        <v>35000</v>
      </c>
      <c r="H965" s="70">
        <f>'прил 4'!H1806</f>
        <v>35000</v>
      </c>
      <c r="I965" s="70">
        <f>'прил 4'!I1806</f>
        <v>35000</v>
      </c>
      <c r="J965" s="158"/>
      <c r="K965" s="69"/>
      <c r="L965" s="69"/>
      <c r="M965" s="69"/>
      <c r="N965" s="69"/>
      <c r="O965" s="69"/>
      <c r="P965" s="69"/>
      <c r="Q965" s="69"/>
      <c r="R965" s="69"/>
      <c r="S965" s="1"/>
      <c r="T965" s="1"/>
    </row>
    <row r="966" spans="1:22" ht="74.45" customHeight="1" x14ac:dyDescent="0.2">
      <c r="A966" s="16" t="s">
        <v>1599</v>
      </c>
      <c r="B966" s="14"/>
      <c r="C966" s="15"/>
      <c r="D966" s="15"/>
      <c r="E966" s="15" t="s">
        <v>1600</v>
      </c>
      <c r="F966" s="15"/>
      <c r="G966" s="70">
        <f>G967</f>
        <v>346800</v>
      </c>
      <c r="H966" s="70"/>
      <c r="I966" s="70"/>
      <c r="J966" s="158"/>
      <c r="K966" s="69"/>
      <c r="L966" s="69"/>
      <c r="M966" s="69"/>
      <c r="N966" s="69"/>
      <c r="O966" s="69"/>
      <c r="P966" s="69"/>
      <c r="Q966" s="69"/>
      <c r="R966" s="69"/>
      <c r="S966" s="1"/>
      <c r="T966" s="1"/>
    </row>
    <row r="967" spans="1:22" ht="30.75" customHeight="1" x14ac:dyDescent="0.2">
      <c r="A967" s="16" t="s">
        <v>297</v>
      </c>
      <c r="B967" s="14"/>
      <c r="C967" s="15"/>
      <c r="D967" s="15"/>
      <c r="E967" s="15" t="s">
        <v>1600</v>
      </c>
      <c r="F967" s="15" t="s">
        <v>34</v>
      </c>
      <c r="G967" s="70">
        <f>G968</f>
        <v>346800</v>
      </c>
      <c r="H967" s="70"/>
      <c r="I967" s="70"/>
      <c r="J967" s="158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2" ht="30.75" customHeight="1" x14ac:dyDescent="0.2">
      <c r="A968" s="16" t="s">
        <v>35</v>
      </c>
      <c r="B968" s="14"/>
      <c r="C968" s="15"/>
      <c r="D968" s="15"/>
      <c r="E968" s="15" t="s">
        <v>1600</v>
      </c>
      <c r="F968" s="15" t="s">
        <v>36</v>
      </c>
      <c r="G968" s="70">
        <f>'прил 4'!G1813</f>
        <v>346800</v>
      </c>
      <c r="H968" s="70"/>
      <c r="I968" s="70"/>
      <c r="J968" s="158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s="22" customFormat="1" ht="69" customHeight="1" x14ac:dyDescent="0.2">
      <c r="A969" s="102" t="s">
        <v>1038</v>
      </c>
      <c r="B969" s="19">
        <v>795</v>
      </c>
      <c r="C969" s="36" t="s">
        <v>155</v>
      </c>
      <c r="D969" s="36" t="s">
        <v>25</v>
      </c>
      <c r="E969" s="36" t="s">
        <v>271</v>
      </c>
      <c r="F969" s="36"/>
      <c r="G969" s="71">
        <f>G977+G980+G983+G989+G995+G998+G1001+G1004+G1007+G1016+G1024+G970+G1013+G1010+G1033+G992+G1043+G1028+G1034+G974+G1037+G1040+G1019+G1025</f>
        <v>999228374.12</v>
      </c>
      <c r="H969" s="71">
        <f t="shared" ref="H969:I969" si="321">H977+H980+H983+H989+H995+H998+H1001+H1004+H1007+H1016+H1024+H970+H1013+H1010+H1033+H992+H1043+H1028+H1034</f>
        <v>10818300</v>
      </c>
      <c r="I969" s="71">
        <f t="shared" si="321"/>
        <v>10818300</v>
      </c>
      <c r="J969" s="71" t="e">
        <f>J979+J985+J997+J1000+J1003+J1009+#REF!+J1033+#REF!+#REF!+#REF!+#REF!+#REF!+#REF!+#REF!+#REF!+#REF!+#REF!+J986+#REF!+#REF!+#REF!+#REF!+#REF!+#REF!+#REF!+J980+J989</f>
        <v>#REF!</v>
      </c>
      <c r="K969" s="71" t="e">
        <f>K979+K985+K997+K1000+K1003+K1009+#REF!+K1033+#REF!+#REF!+#REF!+#REF!+#REF!+#REF!+#REF!+#REF!+#REF!+#REF!+K986+#REF!+#REF!+#REF!+#REF!+#REF!+#REF!+#REF!+K980+K989</f>
        <v>#REF!</v>
      </c>
      <c r="L969" s="71" t="e">
        <f>L979+L985+L997+L1000+L1003+L1009+#REF!+L1033+#REF!+#REF!+#REF!+#REF!+#REF!+#REF!+#REF!+#REF!+#REF!+#REF!+L986+#REF!+#REF!+#REF!+#REF!+#REF!+#REF!+#REF!+L980+L989</f>
        <v>#REF!</v>
      </c>
      <c r="M969" s="71" t="e">
        <f>M979+M985+M997+M1000+M1003+M1009+#REF!+M1033+#REF!+#REF!+#REF!+#REF!+#REF!+#REF!+#REF!+#REF!+#REF!+#REF!+M986+#REF!+#REF!+#REF!+#REF!+#REF!+#REF!+#REF!+M980+M989</f>
        <v>#REF!</v>
      </c>
      <c r="N969" s="71" t="e">
        <f>N979+N985+N997+N1000+N1003+N1009+#REF!+N1033+#REF!+#REF!+#REF!+#REF!+#REF!+#REF!+#REF!+#REF!+#REF!+#REF!+N986+#REF!+#REF!+#REF!+#REF!+#REF!+#REF!+#REF!+N980+N989</f>
        <v>#REF!</v>
      </c>
      <c r="O969" s="71" t="e">
        <f>O979+O985+O997+O1000+O1003+O1009+#REF!+O1033+#REF!+#REF!+#REF!+#REF!+#REF!+#REF!+#REF!+#REF!+#REF!+#REF!+O986+#REF!+#REF!+#REF!+#REF!+#REF!+#REF!+#REF!+O980+O989</f>
        <v>#REF!</v>
      </c>
      <c r="P969" s="71" t="e">
        <f>P979+P985+P997+P1000+P1003+P1009+#REF!+P1033+#REF!+#REF!+#REF!+#REF!+#REF!+#REF!+#REF!+#REF!+#REF!+#REF!+P986+#REF!+#REF!+#REF!+#REF!+#REF!+#REF!+#REF!+P980+P989</f>
        <v>#REF!</v>
      </c>
      <c r="Q969" s="71" t="e">
        <f>Q979+Q985+Q997+Q1000+Q1003+Q1009+#REF!+Q1033+#REF!+#REF!+#REF!+#REF!+#REF!+#REF!+#REF!+#REF!+#REF!+#REF!+Q986+#REF!+#REF!+#REF!+#REF!+#REF!+#REF!+#REF!+Q980+Q989</f>
        <v>#REF!</v>
      </c>
      <c r="R969" s="71" t="e">
        <f>R979+R985+R997+R1000+R1003+R1009+#REF!+R1033+#REF!+#REF!+#REF!+#REF!+#REF!+#REF!+#REF!+#REF!+#REF!+#REF!+R986+#REF!+#REF!+#REF!+#REF!+#REF!+#REF!+#REF!+R980+R989</f>
        <v>#REF!</v>
      </c>
      <c r="S969" s="71" t="e">
        <f>S979+S985+S997+S1000+S1003+S1009+#REF!+S1033+#REF!+#REF!+#REF!+#REF!+#REF!+#REF!+#REF!+#REF!+#REF!+#REF!+S986+#REF!+#REF!+#REF!+#REF!+#REF!+#REF!+#REF!+S980+S989</f>
        <v>#REF!</v>
      </c>
      <c r="T969" s="71" t="e">
        <f>T979+T985+T997+T1000+T1003+T1009+#REF!+T1033+#REF!+#REF!+#REF!+#REF!+#REF!+#REF!+#REF!+#REF!+#REF!+#REF!+T986+#REF!+#REF!+#REF!+#REF!+#REF!+#REF!+#REF!+T980+T989</f>
        <v>#REF!</v>
      </c>
      <c r="U969" s="71" t="e">
        <f>U979+U985+U997+U1000+U1003+U1009+#REF!+U1033+#REF!+#REF!+#REF!+#REF!+#REF!+#REF!+#REF!+#REF!+#REF!+#REF!+U986+#REF!+#REF!+#REF!+#REF!+#REF!+#REF!+#REF!+U980+U989</f>
        <v>#REF!</v>
      </c>
      <c r="V969" s="21"/>
    </row>
    <row r="970" spans="1:22" ht="16.5" hidden="1" customHeight="1" x14ac:dyDescent="0.2">
      <c r="A970" s="371" t="s">
        <v>1461</v>
      </c>
      <c r="B970" s="14">
        <v>763</v>
      </c>
      <c r="C970" s="15" t="s">
        <v>155</v>
      </c>
      <c r="D970" s="15" t="s">
        <v>16</v>
      </c>
      <c r="E970" s="15" t="s">
        <v>1463</v>
      </c>
      <c r="F970" s="14"/>
      <c r="G970" s="70">
        <f>G971</f>
        <v>0</v>
      </c>
      <c r="H970" s="70">
        <f t="shared" ref="H970:I971" si="322">H971</f>
        <v>0</v>
      </c>
      <c r="I970" s="70">
        <f t="shared" si="322"/>
        <v>0</v>
      </c>
      <c r="J970" s="158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2" ht="41.25" hidden="1" customHeight="1" x14ac:dyDescent="0.2">
      <c r="A971" s="372" t="s">
        <v>81</v>
      </c>
      <c r="B971" s="133">
        <v>763</v>
      </c>
      <c r="C971" s="82" t="s">
        <v>155</v>
      </c>
      <c r="D971" s="82" t="s">
        <v>16</v>
      </c>
      <c r="E971" s="82" t="s">
        <v>1488</v>
      </c>
      <c r="F971" s="82"/>
      <c r="G971" s="84">
        <f>G972</f>
        <v>0</v>
      </c>
      <c r="H971" s="84">
        <f t="shared" si="322"/>
        <v>0</v>
      </c>
      <c r="I971" s="84">
        <f t="shared" si="322"/>
        <v>0</v>
      </c>
      <c r="J971" s="159"/>
      <c r="K971" s="166"/>
      <c r="L971" s="166"/>
      <c r="M971" s="166"/>
      <c r="N971" s="166"/>
      <c r="O971" s="166"/>
      <c r="P971" s="202"/>
      <c r="Q971" s="166"/>
      <c r="R971" s="166"/>
      <c r="S971" s="1"/>
      <c r="T971" s="1"/>
    </row>
    <row r="972" spans="1:22" ht="27.75" hidden="1" customHeight="1" x14ac:dyDescent="0.2">
      <c r="A972" s="372" t="s">
        <v>33</v>
      </c>
      <c r="B972" s="133">
        <v>763</v>
      </c>
      <c r="C972" s="82" t="s">
        <v>155</v>
      </c>
      <c r="D972" s="82" t="s">
        <v>16</v>
      </c>
      <c r="E972" s="82" t="s">
        <v>1488</v>
      </c>
      <c r="F972" s="82" t="s">
        <v>34</v>
      </c>
      <c r="G972" s="84">
        <f t="shared" ref="G972:I972" si="323">G973</f>
        <v>0</v>
      </c>
      <c r="H972" s="84">
        <f t="shared" si="323"/>
        <v>0</v>
      </c>
      <c r="I972" s="84">
        <f t="shared" si="323"/>
        <v>0</v>
      </c>
      <c r="J972" s="159"/>
      <c r="K972" s="166"/>
      <c r="L972" s="166"/>
      <c r="M972" s="166"/>
      <c r="N972" s="166"/>
      <c r="O972" s="166"/>
      <c r="P972" s="166"/>
      <c r="Q972" s="166"/>
      <c r="R972" s="166"/>
      <c r="S972" s="1"/>
      <c r="T972" s="1"/>
    </row>
    <row r="973" spans="1:22" ht="28.5" hidden="1" customHeight="1" x14ac:dyDescent="0.2">
      <c r="A973" s="372" t="s">
        <v>35</v>
      </c>
      <c r="B973" s="133">
        <v>763</v>
      </c>
      <c r="C973" s="82" t="s">
        <v>155</v>
      </c>
      <c r="D973" s="82" t="s">
        <v>16</v>
      </c>
      <c r="E973" s="82" t="s">
        <v>1488</v>
      </c>
      <c r="F973" s="82" t="s">
        <v>36</v>
      </c>
      <c r="G973" s="84"/>
      <c r="H973" s="84"/>
      <c r="I973" s="84"/>
      <c r="J973" s="159"/>
      <c r="K973" s="166"/>
      <c r="L973" s="166"/>
      <c r="M973" s="166"/>
      <c r="N973" s="166"/>
      <c r="O973" s="166"/>
      <c r="P973" s="166"/>
      <c r="Q973" s="166"/>
      <c r="R973" s="166"/>
      <c r="S973" s="1"/>
      <c r="T973" s="1"/>
    </row>
    <row r="974" spans="1:22" ht="65.25" customHeight="1" x14ac:dyDescent="0.2">
      <c r="A974" s="16" t="s">
        <v>1524</v>
      </c>
      <c r="B974" s="49">
        <v>793</v>
      </c>
      <c r="C974" s="15" t="s">
        <v>155</v>
      </c>
      <c r="D974" s="15" t="s">
        <v>66</v>
      </c>
      <c r="E974" s="15" t="s">
        <v>1525</v>
      </c>
      <c r="F974" s="15"/>
      <c r="G974" s="70">
        <f>G975</f>
        <v>744000</v>
      </c>
      <c r="H974" s="70">
        <f t="shared" ref="G974:I975" si="324">H975</f>
        <v>0</v>
      </c>
      <c r="I974" s="70">
        <f t="shared" si="324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ht="25.5" x14ac:dyDescent="0.2">
      <c r="A975" s="16" t="s">
        <v>33</v>
      </c>
      <c r="B975" s="49">
        <v>793</v>
      </c>
      <c r="C975" s="15" t="s">
        <v>155</v>
      </c>
      <c r="D975" s="15" t="s">
        <v>66</v>
      </c>
      <c r="E975" s="15" t="s">
        <v>1525</v>
      </c>
      <c r="F975" s="15" t="s">
        <v>34</v>
      </c>
      <c r="G975" s="70">
        <f t="shared" si="324"/>
        <v>744000</v>
      </c>
      <c r="H975" s="70">
        <f t="shared" si="324"/>
        <v>0</v>
      </c>
      <c r="I975" s="70">
        <f t="shared" si="324"/>
        <v>0</v>
      </c>
      <c r="J975" s="158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2" ht="25.5" x14ac:dyDescent="0.2">
      <c r="A976" s="16" t="s">
        <v>35</v>
      </c>
      <c r="B976" s="49">
        <v>793</v>
      </c>
      <c r="C976" s="15" t="s">
        <v>155</v>
      </c>
      <c r="D976" s="15" t="s">
        <v>66</v>
      </c>
      <c r="E976" s="15" t="s">
        <v>1525</v>
      </c>
      <c r="F976" s="15" t="s">
        <v>36</v>
      </c>
      <c r="G976" s="70">
        <f>'прил 4'!G2638</f>
        <v>744000</v>
      </c>
      <c r="H976" s="70"/>
      <c r="I976" s="70"/>
      <c r="J976" s="158"/>
      <c r="K976" s="69"/>
      <c r="L976" s="69"/>
      <c r="M976" s="69"/>
      <c r="N976" s="69"/>
      <c r="O976" s="69"/>
      <c r="P976" s="69"/>
      <c r="Q976" s="69"/>
      <c r="R976" s="69"/>
      <c r="S976" s="1"/>
      <c r="T976" s="1"/>
    </row>
    <row r="977" spans="1:20" s="87" customFormat="1" ht="27.75" customHeight="1" x14ac:dyDescent="0.2">
      <c r="A977" s="80" t="s">
        <v>663</v>
      </c>
      <c r="B977" s="81">
        <v>795</v>
      </c>
      <c r="C977" s="82" t="s">
        <v>155</v>
      </c>
      <c r="D977" s="82" t="s">
        <v>25</v>
      </c>
      <c r="E977" s="82" t="s">
        <v>272</v>
      </c>
      <c r="F977" s="82"/>
      <c r="G977" s="70">
        <f>G978</f>
        <v>100000</v>
      </c>
      <c r="H977" s="70">
        <f t="shared" ref="H977:I977" si="325">H978</f>
        <v>200000</v>
      </c>
      <c r="I977" s="70">
        <f t="shared" si="325"/>
        <v>200000</v>
      </c>
      <c r="J977" s="112"/>
      <c r="M977" s="113">
        <v>662715</v>
      </c>
      <c r="P977" s="114"/>
      <c r="Q977" s="114"/>
      <c r="R977" s="114"/>
      <c r="S977" s="114"/>
      <c r="T977" s="114"/>
    </row>
    <row r="978" spans="1:20" s="87" customFormat="1" ht="25.5" x14ac:dyDescent="0.2">
      <c r="A978" s="80" t="s">
        <v>33</v>
      </c>
      <c r="B978" s="81">
        <v>795</v>
      </c>
      <c r="C978" s="82" t="s">
        <v>155</v>
      </c>
      <c r="D978" s="82" t="s">
        <v>25</v>
      </c>
      <c r="E978" s="82" t="s">
        <v>272</v>
      </c>
      <c r="F978" s="82" t="s">
        <v>34</v>
      </c>
      <c r="G978" s="70">
        <f t="shared" ref="G978:I978" si="326">G979</f>
        <v>100000</v>
      </c>
      <c r="H978" s="70">
        <f t="shared" si="326"/>
        <v>200000</v>
      </c>
      <c r="I978" s="70">
        <f t="shared" si="326"/>
        <v>200000</v>
      </c>
      <c r="J978" s="112"/>
      <c r="M978" s="113">
        <v>1000000</v>
      </c>
      <c r="P978" s="114"/>
      <c r="Q978" s="114"/>
      <c r="R978" s="114"/>
      <c r="S978" s="114"/>
      <c r="T978" s="114"/>
    </row>
    <row r="979" spans="1:20" s="87" customFormat="1" ht="25.5" x14ac:dyDescent="0.2">
      <c r="A979" s="80" t="s">
        <v>35</v>
      </c>
      <c r="B979" s="81">
        <v>795</v>
      </c>
      <c r="C979" s="82" t="s">
        <v>155</v>
      </c>
      <c r="D979" s="82" t="s">
        <v>25</v>
      </c>
      <c r="E979" s="82" t="s">
        <v>272</v>
      </c>
      <c r="F979" s="82" t="s">
        <v>36</v>
      </c>
      <c r="G979" s="70">
        <f>'прил 4'!G2323+'прил 4'!G3553</f>
        <v>100000</v>
      </c>
      <c r="H979" s="70">
        <f>'прил 4'!H2323</f>
        <v>200000</v>
      </c>
      <c r="I979" s="70">
        <f>'прил 4'!I2323</f>
        <v>200000</v>
      </c>
      <c r="J979" s="112"/>
      <c r="M979" s="113">
        <v>200000</v>
      </c>
      <c r="P979" s="114"/>
      <c r="Q979" s="114"/>
      <c r="R979" s="114"/>
      <c r="S979" s="114"/>
      <c r="T979" s="114" t="e">
        <f>G979+G985+G997+G1000+G1003+G1009+#REF!+G1033+#REF!+#REF!+#REF!+#REF!+#REF!+#REF!+#REF!+#REF!</f>
        <v>#REF!</v>
      </c>
    </row>
    <row r="980" spans="1:20" x14ac:dyDescent="0.2">
      <c r="A980" s="16" t="s">
        <v>1403</v>
      </c>
      <c r="B980" s="49">
        <v>793</v>
      </c>
      <c r="C980" s="15" t="s">
        <v>155</v>
      </c>
      <c r="D980" s="15" t="s">
        <v>25</v>
      </c>
      <c r="E980" s="15" t="s">
        <v>1008</v>
      </c>
      <c r="F980" s="15"/>
      <c r="G980" s="70">
        <f>G981</f>
        <v>1080000</v>
      </c>
      <c r="H980" s="70">
        <f t="shared" ref="G980:I981" si="327">H981</f>
        <v>500000</v>
      </c>
      <c r="I980" s="70">
        <f t="shared" si="327"/>
        <v>500000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ht="25.5" x14ac:dyDescent="0.2">
      <c r="A981" s="16" t="s">
        <v>33</v>
      </c>
      <c r="B981" s="49">
        <v>793</v>
      </c>
      <c r="C981" s="15" t="s">
        <v>155</v>
      </c>
      <c r="D981" s="15" t="s">
        <v>25</v>
      </c>
      <c r="E981" s="15" t="s">
        <v>1008</v>
      </c>
      <c r="F981" s="15" t="s">
        <v>34</v>
      </c>
      <c r="G981" s="70">
        <f t="shared" si="327"/>
        <v>1080000</v>
      </c>
      <c r="H981" s="70">
        <f t="shared" si="327"/>
        <v>500000</v>
      </c>
      <c r="I981" s="70">
        <f t="shared" si="327"/>
        <v>500000</v>
      </c>
      <c r="J981" s="158"/>
      <c r="K981" s="69"/>
      <c r="L981" s="69"/>
      <c r="M981" s="69"/>
      <c r="N981" s="69"/>
      <c r="O981" s="69"/>
      <c r="P981" s="69"/>
      <c r="Q981" s="69"/>
      <c r="R981" s="69"/>
      <c r="S981" s="1"/>
      <c r="T981" s="1"/>
    </row>
    <row r="982" spans="1:20" ht="25.5" x14ac:dyDescent="0.2">
      <c r="A982" s="16" t="s">
        <v>35</v>
      </c>
      <c r="B982" s="49">
        <v>793</v>
      </c>
      <c r="C982" s="15" t="s">
        <v>155</v>
      </c>
      <c r="D982" s="15" t="s">
        <v>25</v>
      </c>
      <c r="E982" s="15" t="s">
        <v>1008</v>
      </c>
      <c r="F982" s="15" t="s">
        <v>36</v>
      </c>
      <c r="G982" s="70">
        <f>'прил 4'!G2344</f>
        <v>1080000</v>
      </c>
      <c r="H982" s="70">
        <f>'прил 4'!H2344</f>
        <v>500000</v>
      </c>
      <c r="I982" s="70">
        <f>'прил 4'!I2344</f>
        <v>500000</v>
      </c>
      <c r="J982" s="158"/>
      <c r="K982" s="69"/>
      <c r="L982" s="69"/>
      <c r="M982" s="69"/>
      <c r="N982" s="69"/>
      <c r="O982" s="69"/>
      <c r="P982" s="69"/>
      <c r="Q982" s="69"/>
      <c r="R982" s="69"/>
      <c r="S982" s="1"/>
      <c r="T982" s="1"/>
    </row>
    <row r="983" spans="1:20" ht="27.75" customHeight="1" x14ac:dyDescent="0.2">
      <c r="A983" s="125" t="s">
        <v>1052</v>
      </c>
      <c r="B983" s="81">
        <v>793</v>
      </c>
      <c r="C983" s="82" t="s">
        <v>155</v>
      </c>
      <c r="D983" s="82" t="s">
        <v>155</v>
      </c>
      <c r="E983" s="82" t="s">
        <v>1010</v>
      </c>
      <c r="F983" s="82"/>
      <c r="G983" s="84">
        <f>G984</f>
        <v>101000</v>
      </c>
      <c r="H983" s="84">
        <f t="shared" ref="H983:I983" si="328">H984</f>
        <v>101000</v>
      </c>
      <c r="I983" s="84">
        <f t="shared" si="328"/>
        <v>101000</v>
      </c>
      <c r="J983" s="160"/>
      <c r="K983" s="166"/>
      <c r="L983" s="166"/>
      <c r="M983" s="166"/>
      <c r="N983" s="166"/>
      <c r="O983" s="166"/>
      <c r="P983" s="166"/>
      <c r="Q983" s="166"/>
      <c r="R983" s="166"/>
      <c r="S983" s="1"/>
      <c r="T983" s="1"/>
    </row>
    <row r="984" spans="1:20" ht="27" customHeight="1" x14ac:dyDescent="0.2">
      <c r="A984" s="80" t="s">
        <v>33</v>
      </c>
      <c r="B984" s="81">
        <v>793</v>
      </c>
      <c r="C984" s="82" t="s">
        <v>155</v>
      </c>
      <c r="D984" s="82" t="s">
        <v>155</v>
      </c>
      <c r="E984" s="82" t="s">
        <v>1010</v>
      </c>
      <c r="F984" s="82" t="s">
        <v>34</v>
      </c>
      <c r="G984" s="84">
        <f>G985</f>
        <v>101000</v>
      </c>
      <c r="H984" s="84">
        <f t="shared" ref="H984:I984" si="329">H985</f>
        <v>101000</v>
      </c>
      <c r="I984" s="84">
        <f t="shared" si="329"/>
        <v>101000</v>
      </c>
      <c r="J984" s="160"/>
      <c r="K984" s="166"/>
      <c r="L984" s="166"/>
      <c r="M984" s="166"/>
      <c r="N984" s="166"/>
      <c r="O984" s="166"/>
      <c r="P984" s="166"/>
      <c r="Q984" s="166"/>
      <c r="R984" s="166"/>
      <c r="S984" s="1"/>
      <c r="T984" s="1"/>
    </row>
    <row r="985" spans="1:20" ht="30.75" customHeight="1" x14ac:dyDescent="0.2">
      <c r="A985" s="80" t="s">
        <v>35</v>
      </c>
      <c r="B985" s="81">
        <v>793</v>
      </c>
      <c r="C985" s="82" t="s">
        <v>155</v>
      </c>
      <c r="D985" s="82" t="s">
        <v>155</v>
      </c>
      <c r="E985" s="82" t="s">
        <v>1010</v>
      </c>
      <c r="F985" s="82" t="s">
        <v>36</v>
      </c>
      <c r="G985" s="70">
        <f>'прил 4'!G2752</f>
        <v>101000</v>
      </c>
      <c r="H985" s="70">
        <f>'прил 4'!H2752</f>
        <v>101000</v>
      </c>
      <c r="I985" s="70">
        <f>'прил 4'!I2752</f>
        <v>101000</v>
      </c>
      <c r="J985" s="160"/>
      <c r="K985" s="166"/>
      <c r="L985" s="166"/>
      <c r="M985" s="166"/>
      <c r="N985" s="166"/>
      <c r="O985" s="166"/>
      <c r="P985" s="166"/>
      <c r="Q985" s="166"/>
      <c r="R985" s="166"/>
      <c r="S985" s="1"/>
      <c r="T985" s="1"/>
    </row>
    <row r="986" spans="1:20" ht="44.25" hidden="1" customHeight="1" x14ac:dyDescent="0.2">
      <c r="A986" s="16" t="s">
        <v>1171</v>
      </c>
      <c r="B986" s="14">
        <v>793</v>
      </c>
      <c r="C986" s="15" t="s">
        <v>155</v>
      </c>
      <c r="D986" s="15" t="s">
        <v>25</v>
      </c>
      <c r="E986" s="15" t="s">
        <v>1170</v>
      </c>
      <c r="F986" s="15"/>
      <c r="G986" s="70">
        <f t="shared" ref="G986:I987" si="330">G987</f>
        <v>0</v>
      </c>
      <c r="H986" s="70">
        <f t="shared" si="330"/>
        <v>0</v>
      </c>
      <c r="I986" s="70">
        <f t="shared" si="330"/>
        <v>0</v>
      </c>
      <c r="J986" s="69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34.5" hidden="1" customHeight="1" x14ac:dyDescent="0.2">
      <c r="A987" s="16" t="s">
        <v>33</v>
      </c>
      <c r="B987" s="14">
        <v>793</v>
      </c>
      <c r="C987" s="15" t="s">
        <v>155</v>
      </c>
      <c r="D987" s="15" t="s">
        <v>25</v>
      </c>
      <c r="E987" s="15" t="s">
        <v>1170</v>
      </c>
      <c r="F987" s="15" t="s">
        <v>34</v>
      </c>
      <c r="G987" s="70">
        <f t="shared" si="330"/>
        <v>0</v>
      </c>
      <c r="H987" s="70">
        <f t="shared" si="330"/>
        <v>0</v>
      </c>
      <c r="I987" s="70">
        <f t="shared" si="330"/>
        <v>0</v>
      </c>
      <c r="J987" s="69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34.5" hidden="1" customHeight="1" x14ac:dyDescent="0.2">
      <c r="A988" s="16" t="s">
        <v>35</v>
      </c>
      <c r="B988" s="14">
        <v>793</v>
      </c>
      <c r="C988" s="15" t="s">
        <v>155</v>
      </c>
      <c r="D988" s="15" t="s">
        <v>25</v>
      </c>
      <c r="E988" s="15" t="s">
        <v>1170</v>
      </c>
      <c r="F988" s="15" t="s">
        <v>36</v>
      </c>
      <c r="G988" s="70">
        <f>'прил 4'!G2421</f>
        <v>0</v>
      </c>
      <c r="H988" s="70">
        <v>0</v>
      </c>
      <c r="I988" s="70">
        <v>0</v>
      </c>
      <c r="J988" s="69"/>
      <c r="K988" s="69"/>
      <c r="L988" s="69"/>
      <c r="M988" s="69"/>
      <c r="N988" s="69"/>
      <c r="O988" s="69"/>
      <c r="P988" s="69"/>
      <c r="Q988" s="69"/>
      <c r="R988" s="69"/>
      <c r="S988" s="1"/>
      <c r="T988" s="1"/>
    </row>
    <row r="989" spans="1:20" x14ac:dyDescent="0.2">
      <c r="A989" s="16" t="s">
        <v>1404</v>
      </c>
      <c r="B989" s="49">
        <v>793</v>
      </c>
      <c r="C989" s="15" t="s">
        <v>155</v>
      </c>
      <c r="D989" s="15" t="s">
        <v>25</v>
      </c>
      <c r="E989" s="15" t="s">
        <v>1402</v>
      </c>
      <c r="F989" s="15"/>
      <c r="G989" s="70">
        <f>G990</f>
        <v>170000</v>
      </c>
      <c r="H989" s="70">
        <f t="shared" ref="G989:I990" si="331">H990</f>
        <v>500000</v>
      </c>
      <c r="I989" s="70">
        <f t="shared" si="331"/>
        <v>500000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0" ht="25.5" x14ac:dyDescent="0.2">
      <c r="A990" s="16" t="s">
        <v>33</v>
      </c>
      <c r="B990" s="49">
        <v>793</v>
      </c>
      <c r="C990" s="15" t="s">
        <v>155</v>
      </c>
      <c r="D990" s="15" t="s">
        <v>25</v>
      </c>
      <c r="E990" s="15" t="s">
        <v>1402</v>
      </c>
      <c r="F990" s="15" t="s">
        <v>34</v>
      </c>
      <c r="G990" s="70">
        <f t="shared" si="331"/>
        <v>170000</v>
      </c>
      <c r="H990" s="70">
        <f t="shared" si="331"/>
        <v>500000</v>
      </c>
      <c r="I990" s="70">
        <f t="shared" si="331"/>
        <v>500000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0" ht="25.5" x14ac:dyDescent="0.2">
      <c r="A991" s="16" t="s">
        <v>35</v>
      </c>
      <c r="B991" s="49">
        <v>793</v>
      </c>
      <c r="C991" s="15" t="s">
        <v>155</v>
      </c>
      <c r="D991" s="15" t="s">
        <v>25</v>
      </c>
      <c r="E991" s="15" t="s">
        <v>1402</v>
      </c>
      <c r="F991" s="15" t="s">
        <v>36</v>
      </c>
      <c r="G991" s="70">
        <f>'прил 4'!G2396</f>
        <v>170000</v>
      </c>
      <c r="H991" s="70">
        <f>'прил 4'!H2396</f>
        <v>500000</v>
      </c>
      <c r="I991" s="70">
        <f>'прил 4'!I2396</f>
        <v>500000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25.5" x14ac:dyDescent="0.2">
      <c r="A992" s="16" t="s">
        <v>1487</v>
      </c>
      <c r="B992" s="49">
        <v>793</v>
      </c>
      <c r="C992" s="15" t="s">
        <v>155</v>
      </c>
      <c r="D992" s="15" t="s">
        <v>25</v>
      </c>
      <c r="E992" s="15" t="s">
        <v>1503</v>
      </c>
      <c r="F992" s="15"/>
      <c r="G992" s="70">
        <f>G993</f>
        <v>129248.57</v>
      </c>
      <c r="H992" s="70">
        <f t="shared" ref="G992:I993" si="332">H993</f>
        <v>0</v>
      </c>
      <c r="I992" s="70">
        <f t="shared" si="332"/>
        <v>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0" ht="25.5" x14ac:dyDescent="0.2">
      <c r="A993" s="16" t="s">
        <v>33</v>
      </c>
      <c r="B993" s="49">
        <v>793</v>
      </c>
      <c r="C993" s="15" t="s">
        <v>155</v>
      </c>
      <c r="D993" s="15" t="s">
        <v>25</v>
      </c>
      <c r="E993" s="15" t="s">
        <v>1503</v>
      </c>
      <c r="F993" s="15" t="s">
        <v>34</v>
      </c>
      <c r="G993" s="70">
        <f t="shared" si="332"/>
        <v>129248.57</v>
      </c>
      <c r="H993" s="70">
        <f t="shared" si="332"/>
        <v>0</v>
      </c>
      <c r="I993" s="70">
        <f t="shared" si="332"/>
        <v>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ht="25.5" x14ac:dyDescent="0.2">
      <c r="A994" s="16" t="s">
        <v>35</v>
      </c>
      <c r="B994" s="49">
        <v>793</v>
      </c>
      <c r="C994" s="15" t="s">
        <v>155</v>
      </c>
      <c r="D994" s="15" t="s">
        <v>25</v>
      </c>
      <c r="E994" s="15" t="s">
        <v>1503</v>
      </c>
      <c r="F994" s="15" t="s">
        <v>36</v>
      </c>
      <c r="G994" s="70">
        <f>'прил 4'!G2399</f>
        <v>129248.57</v>
      </c>
      <c r="H994" s="70"/>
      <c r="I994" s="70"/>
      <c r="J994" s="158"/>
      <c r="K994" s="69"/>
      <c r="L994" s="69"/>
      <c r="M994" s="69"/>
      <c r="N994" s="69"/>
      <c r="O994" s="69"/>
      <c r="P994" s="69"/>
      <c r="Q994" s="69"/>
      <c r="R994" s="69"/>
      <c r="S994" s="1"/>
      <c r="T994" s="1"/>
    </row>
    <row r="995" spans="1:20" s="87" customFormat="1" ht="32.25" customHeight="1" x14ac:dyDescent="0.2">
      <c r="A995" s="80" t="s">
        <v>1065</v>
      </c>
      <c r="B995" s="81">
        <v>795</v>
      </c>
      <c r="C995" s="82" t="s">
        <v>155</v>
      </c>
      <c r="D995" s="82" t="s">
        <v>66</v>
      </c>
      <c r="E995" s="82" t="s">
        <v>76</v>
      </c>
      <c r="F995" s="82"/>
      <c r="G995" s="70">
        <f t="shared" ref="G995:I996" si="333">G996</f>
        <v>4746400</v>
      </c>
      <c r="H995" s="70">
        <f t="shared" si="333"/>
        <v>5046400</v>
      </c>
      <c r="I995" s="70">
        <f t="shared" si="333"/>
        <v>5046400</v>
      </c>
      <c r="J995" s="114"/>
      <c r="P995" s="114"/>
      <c r="Q995" s="114"/>
      <c r="R995" s="114"/>
      <c r="S995" s="114"/>
      <c r="T995" s="114"/>
    </row>
    <row r="996" spans="1:20" s="87" customFormat="1" ht="25.5" customHeight="1" x14ac:dyDescent="0.2">
      <c r="A996" s="80" t="s">
        <v>297</v>
      </c>
      <c r="B996" s="133">
        <v>793</v>
      </c>
      <c r="C996" s="82" t="s">
        <v>16</v>
      </c>
      <c r="D996" s="82" t="s">
        <v>20</v>
      </c>
      <c r="E996" s="82" t="s">
        <v>76</v>
      </c>
      <c r="F996" s="82" t="s">
        <v>34</v>
      </c>
      <c r="G996" s="70">
        <f t="shared" si="333"/>
        <v>4746400</v>
      </c>
      <c r="H996" s="70">
        <f t="shared" si="333"/>
        <v>5046400</v>
      </c>
      <c r="I996" s="70">
        <f t="shared" si="333"/>
        <v>5046400</v>
      </c>
      <c r="J996" s="114"/>
      <c r="P996" s="114"/>
      <c r="Q996" s="114"/>
      <c r="R996" s="114"/>
      <c r="S996" s="114"/>
      <c r="T996" s="114"/>
    </row>
    <row r="997" spans="1:20" s="87" customFormat="1" ht="25.5" customHeight="1" x14ac:dyDescent="0.2">
      <c r="A997" s="80" t="s">
        <v>35</v>
      </c>
      <c r="B997" s="133">
        <v>793</v>
      </c>
      <c r="C997" s="82" t="s">
        <v>16</v>
      </c>
      <c r="D997" s="82" t="s">
        <v>20</v>
      </c>
      <c r="E997" s="82" t="s">
        <v>76</v>
      </c>
      <c r="F997" s="82" t="s">
        <v>36</v>
      </c>
      <c r="G997" s="70">
        <f>'прил 4'!G2240+'прил 4'!G676+'прил 4'!G3538</f>
        <v>4746400</v>
      </c>
      <c r="H997" s="70">
        <f>'прил 4'!H2240+'прил 4'!H676</f>
        <v>5046400</v>
      </c>
      <c r="I997" s="70">
        <f>'прил 4'!I2240+'прил 4'!I676</f>
        <v>5046400</v>
      </c>
      <c r="J997" s="114"/>
      <c r="P997" s="114"/>
      <c r="Q997" s="114"/>
      <c r="R997" s="114"/>
      <c r="S997" s="114"/>
      <c r="T997" s="114"/>
    </row>
    <row r="998" spans="1:20" s="87" customFormat="1" ht="31.5" customHeight="1" x14ac:dyDescent="0.2">
      <c r="A998" s="80" t="s">
        <v>858</v>
      </c>
      <c r="B998" s="81">
        <v>795</v>
      </c>
      <c r="C998" s="82" t="s">
        <v>155</v>
      </c>
      <c r="D998" s="82" t="s">
        <v>66</v>
      </c>
      <c r="E998" s="82" t="s">
        <v>78</v>
      </c>
      <c r="F998" s="82"/>
      <c r="G998" s="70">
        <f t="shared" ref="G998:I999" si="334">G999</f>
        <v>2500000</v>
      </c>
      <c r="H998" s="70">
        <f t="shared" si="334"/>
        <v>2000000</v>
      </c>
      <c r="I998" s="70">
        <f t="shared" si="334"/>
        <v>2000000</v>
      </c>
      <c r="J998" s="114"/>
      <c r="P998" s="114"/>
      <c r="Q998" s="114"/>
      <c r="R998" s="114"/>
      <c r="S998" s="114"/>
      <c r="T998" s="114"/>
    </row>
    <row r="999" spans="1:20" s="87" customFormat="1" ht="21.75" customHeight="1" x14ac:dyDescent="0.2">
      <c r="A999" s="80" t="s">
        <v>297</v>
      </c>
      <c r="B999" s="133">
        <v>793</v>
      </c>
      <c r="C999" s="82" t="s">
        <v>16</v>
      </c>
      <c r="D999" s="82" t="s">
        <v>20</v>
      </c>
      <c r="E999" s="82" t="s">
        <v>78</v>
      </c>
      <c r="F999" s="82" t="s">
        <v>34</v>
      </c>
      <c r="G999" s="70">
        <f t="shared" si="334"/>
        <v>2500000</v>
      </c>
      <c r="H999" s="70">
        <f t="shared" si="334"/>
        <v>2000000</v>
      </c>
      <c r="I999" s="70">
        <f t="shared" si="334"/>
        <v>2000000</v>
      </c>
      <c r="J999" s="114"/>
      <c r="P999" s="114"/>
      <c r="Q999" s="114"/>
      <c r="R999" s="114"/>
      <c r="S999" s="114"/>
      <c r="T999" s="114"/>
    </row>
    <row r="1000" spans="1:20" s="87" customFormat="1" ht="29.25" customHeight="1" x14ac:dyDescent="0.2">
      <c r="A1000" s="80" t="s">
        <v>35</v>
      </c>
      <c r="B1000" s="133">
        <v>793</v>
      </c>
      <c r="C1000" s="82" t="s">
        <v>16</v>
      </c>
      <c r="D1000" s="82" t="s">
        <v>20</v>
      </c>
      <c r="E1000" s="82" t="s">
        <v>78</v>
      </c>
      <c r="F1000" s="82" t="s">
        <v>36</v>
      </c>
      <c r="G1000" s="70">
        <f>'прил 4'!G2243</f>
        <v>2500000</v>
      </c>
      <c r="H1000" s="70">
        <f>'прил 4'!H2243</f>
        <v>2000000</v>
      </c>
      <c r="I1000" s="70">
        <f>'прил 4'!I2243</f>
        <v>2000000</v>
      </c>
      <c r="J1000" s="114"/>
      <c r="P1000" s="114"/>
      <c r="Q1000" s="114"/>
      <c r="R1000" s="114"/>
      <c r="S1000" s="114"/>
      <c r="T1000" s="114"/>
    </row>
    <row r="1001" spans="1:20" s="18" customFormat="1" ht="35.25" customHeight="1" x14ac:dyDescent="0.2">
      <c r="A1001" s="16" t="s">
        <v>853</v>
      </c>
      <c r="B1001" s="49">
        <v>793</v>
      </c>
      <c r="C1001" s="15" t="s">
        <v>155</v>
      </c>
      <c r="D1001" s="15" t="s">
        <v>16</v>
      </c>
      <c r="E1001" s="15" t="s">
        <v>852</v>
      </c>
      <c r="F1001" s="15"/>
      <c r="G1001" s="70">
        <f t="shared" ref="G1001:I1002" si="335">G1002</f>
        <v>131547.65000000002</v>
      </c>
      <c r="H1001" s="70">
        <f t="shared" si="335"/>
        <v>500000</v>
      </c>
      <c r="I1001" s="70">
        <f t="shared" si="335"/>
        <v>500000</v>
      </c>
      <c r="J1001" s="159"/>
      <c r="K1001" s="180"/>
      <c r="L1001" s="180"/>
      <c r="M1001" s="180"/>
      <c r="N1001" s="180"/>
      <c r="O1001" s="180"/>
      <c r="P1001" s="180"/>
      <c r="Q1001" s="180"/>
      <c r="R1001" s="180"/>
    </row>
    <row r="1002" spans="1:20" ht="35.25" customHeight="1" x14ac:dyDescent="0.2">
      <c r="A1002" s="16" t="s">
        <v>33</v>
      </c>
      <c r="B1002" s="49">
        <v>793</v>
      </c>
      <c r="C1002" s="15" t="s">
        <v>155</v>
      </c>
      <c r="D1002" s="15" t="s">
        <v>16</v>
      </c>
      <c r="E1002" s="15" t="s">
        <v>852</v>
      </c>
      <c r="F1002" s="15" t="s">
        <v>34</v>
      </c>
      <c r="G1002" s="70">
        <f t="shared" si="335"/>
        <v>131547.65000000002</v>
      </c>
      <c r="H1002" s="70">
        <f t="shared" si="335"/>
        <v>500000</v>
      </c>
      <c r="I1002" s="70">
        <f t="shared" si="335"/>
        <v>500000</v>
      </c>
      <c r="J1002" s="159"/>
      <c r="K1002" s="166"/>
      <c r="L1002" s="166"/>
      <c r="M1002" s="166"/>
      <c r="N1002" s="166"/>
      <c r="O1002" s="166"/>
      <c r="P1002" s="166"/>
      <c r="Q1002" s="166"/>
      <c r="R1002" s="166"/>
      <c r="S1002" s="1"/>
      <c r="T1002" s="1"/>
    </row>
    <row r="1003" spans="1:20" s="18" customFormat="1" ht="35.25" customHeight="1" x14ac:dyDescent="0.2">
      <c r="A1003" s="16" t="s">
        <v>35</v>
      </c>
      <c r="B1003" s="49">
        <v>793</v>
      </c>
      <c r="C1003" s="15" t="s">
        <v>155</v>
      </c>
      <c r="D1003" s="15" t="s">
        <v>16</v>
      </c>
      <c r="E1003" s="15" t="s">
        <v>852</v>
      </c>
      <c r="F1003" s="15" t="s">
        <v>36</v>
      </c>
      <c r="G1003" s="70">
        <f>'прил 4'!G2246</f>
        <v>131547.65000000002</v>
      </c>
      <c r="H1003" s="70">
        <f>'прил 4'!H2246</f>
        <v>500000</v>
      </c>
      <c r="I1003" s="70">
        <f>'прил 4'!I2246</f>
        <v>500000</v>
      </c>
      <c r="J1003" s="159"/>
      <c r="K1003" s="180"/>
      <c r="L1003" s="180"/>
      <c r="M1003" s="180"/>
      <c r="N1003" s="180"/>
      <c r="O1003" s="180"/>
      <c r="P1003" s="180"/>
      <c r="Q1003" s="180"/>
      <c r="R1003" s="180"/>
    </row>
    <row r="1004" spans="1:20" s="18" customFormat="1" ht="57" hidden="1" customHeight="1" x14ac:dyDescent="0.2">
      <c r="A1004" s="16" t="s">
        <v>1444</v>
      </c>
      <c r="B1004" s="49">
        <v>793</v>
      </c>
      <c r="C1004" s="15" t="s">
        <v>155</v>
      </c>
      <c r="D1004" s="15" t="s">
        <v>16</v>
      </c>
      <c r="E1004" s="15" t="s">
        <v>1443</v>
      </c>
      <c r="F1004" s="15"/>
      <c r="G1004" s="70">
        <f t="shared" ref="G1004:I1005" si="336">G1005</f>
        <v>0</v>
      </c>
      <c r="H1004" s="70">
        <f t="shared" si="336"/>
        <v>0</v>
      </c>
      <c r="I1004" s="70">
        <f t="shared" si="336"/>
        <v>0</v>
      </c>
      <c r="J1004" s="158"/>
      <c r="K1004" s="165"/>
      <c r="L1004" s="165"/>
      <c r="M1004" s="165"/>
      <c r="N1004" s="165"/>
      <c r="O1004" s="165"/>
      <c r="P1004" s="165"/>
      <c r="Q1004" s="165"/>
      <c r="R1004" s="165"/>
    </row>
    <row r="1005" spans="1:20" ht="35.25" hidden="1" customHeight="1" x14ac:dyDescent="0.2">
      <c r="A1005" s="16" t="s">
        <v>91</v>
      </c>
      <c r="B1005" s="49">
        <v>793</v>
      </c>
      <c r="C1005" s="15" t="s">
        <v>155</v>
      </c>
      <c r="D1005" s="15" t="s">
        <v>16</v>
      </c>
      <c r="E1005" s="15" t="s">
        <v>1443</v>
      </c>
      <c r="F1005" s="15" t="s">
        <v>316</v>
      </c>
      <c r="G1005" s="70">
        <f t="shared" si="336"/>
        <v>0</v>
      </c>
      <c r="H1005" s="70">
        <f t="shared" si="336"/>
        <v>0</v>
      </c>
      <c r="I1005" s="70">
        <f t="shared" si="336"/>
        <v>0</v>
      </c>
      <c r="J1005" s="158"/>
      <c r="K1005" s="69"/>
      <c r="L1005" s="69"/>
      <c r="M1005" s="69"/>
      <c r="N1005" s="69"/>
      <c r="O1005" s="69"/>
      <c r="P1005" s="69"/>
      <c r="Q1005" s="69"/>
      <c r="R1005" s="69"/>
      <c r="S1005" s="1"/>
      <c r="T1005" s="1"/>
    </row>
    <row r="1006" spans="1:20" s="18" customFormat="1" ht="18.75" hidden="1" customHeight="1" x14ac:dyDescent="0.2">
      <c r="A1006" s="16" t="s">
        <v>317</v>
      </c>
      <c r="B1006" s="49">
        <v>793</v>
      </c>
      <c r="C1006" s="15" t="s">
        <v>155</v>
      </c>
      <c r="D1006" s="15" t="s">
        <v>16</v>
      </c>
      <c r="E1006" s="15" t="s">
        <v>1443</v>
      </c>
      <c r="F1006" s="15" t="s">
        <v>318</v>
      </c>
      <c r="G1006" s="70">
        <f>'прил 4'!G2402</f>
        <v>0</v>
      </c>
      <c r="H1006" s="70"/>
      <c r="I1006" s="70"/>
      <c r="J1006" s="158"/>
      <c r="K1006" s="165"/>
      <c r="L1006" s="165"/>
      <c r="M1006" s="165"/>
      <c r="N1006" s="165"/>
      <c r="O1006" s="165"/>
      <c r="P1006" s="165"/>
      <c r="Q1006" s="165"/>
      <c r="R1006" s="165"/>
    </row>
    <row r="1007" spans="1:20" s="87" customFormat="1" ht="21.75" customHeight="1" x14ac:dyDescent="0.2">
      <c r="A1007" s="80" t="s">
        <v>81</v>
      </c>
      <c r="B1007" s="81">
        <v>795</v>
      </c>
      <c r="C1007" s="82" t="s">
        <v>155</v>
      </c>
      <c r="D1007" s="82" t="s">
        <v>66</v>
      </c>
      <c r="E1007" s="82" t="s">
        <v>80</v>
      </c>
      <c r="F1007" s="82"/>
      <c r="G1007" s="70">
        <f t="shared" ref="G1007:I1008" si="337">G1008</f>
        <v>670553</v>
      </c>
      <c r="H1007" s="70">
        <f t="shared" si="337"/>
        <v>970900</v>
      </c>
      <c r="I1007" s="70">
        <f t="shared" si="337"/>
        <v>970900</v>
      </c>
      <c r="J1007" s="114"/>
      <c r="P1007" s="114"/>
      <c r="Q1007" s="114"/>
      <c r="R1007" s="114"/>
      <c r="S1007" s="114"/>
      <c r="T1007" s="114"/>
    </row>
    <row r="1008" spans="1:20" s="87" customFormat="1" ht="21.75" customHeight="1" x14ac:dyDescent="0.2">
      <c r="A1008" s="80" t="s">
        <v>297</v>
      </c>
      <c r="B1008" s="133">
        <v>793</v>
      </c>
      <c r="C1008" s="82" t="s">
        <v>16</v>
      </c>
      <c r="D1008" s="82" t="s">
        <v>20</v>
      </c>
      <c r="E1008" s="82" t="s">
        <v>80</v>
      </c>
      <c r="F1008" s="82" t="s">
        <v>34</v>
      </c>
      <c r="G1008" s="70">
        <f t="shared" si="337"/>
        <v>670553</v>
      </c>
      <c r="H1008" s="70">
        <f t="shared" si="337"/>
        <v>970900</v>
      </c>
      <c r="I1008" s="70">
        <f t="shared" si="337"/>
        <v>970900</v>
      </c>
      <c r="J1008" s="114"/>
      <c r="P1008" s="114"/>
      <c r="Q1008" s="114"/>
      <c r="R1008" s="114"/>
      <c r="S1008" s="114"/>
      <c r="T1008" s="114"/>
    </row>
    <row r="1009" spans="1:20" s="87" customFormat="1" ht="30.75" customHeight="1" x14ac:dyDescent="0.2">
      <c r="A1009" s="80" t="s">
        <v>35</v>
      </c>
      <c r="B1009" s="133">
        <v>793</v>
      </c>
      <c r="C1009" s="82" t="s">
        <v>16</v>
      </c>
      <c r="D1009" s="82" t="s">
        <v>20</v>
      </c>
      <c r="E1009" s="82" t="s">
        <v>80</v>
      </c>
      <c r="F1009" s="82" t="s">
        <v>36</v>
      </c>
      <c r="G1009" s="70">
        <f>'прил 4'!G3283+'прил 4'!G2236+'прил 4'!G672+'прил 4'!G2249+'прил 4'!G3535+'прил 4'!G2258+'прил 4'!G2261</f>
        <v>670553</v>
      </c>
      <c r="H1009" s="70">
        <f>'прил 4'!H3283+'прил 4'!H2236+'прил 4'!H672+'прил 4'!H2249+'прил 4'!H3535</f>
        <v>970900</v>
      </c>
      <c r="I1009" s="70">
        <f>'прил 4'!I3283+'прил 4'!I2236+'прил 4'!I672+'прил 4'!I2249+'прил 4'!I3535</f>
        <v>970900</v>
      </c>
      <c r="J1009" s="84">
        <f>'прил 4'!K3283+'прил 4'!K2236</f>
        <v>0</v>
      </c>
      <c r="K1009" s="84">
        <f>'прил 4'!L3283+'прил 4'!L2236</f>
        <v>0</v>
      </c>
      <c r="L1009" s="84">
        <f>'прил 4'!M3283+'прил 4'!M2236</f>
        <v>0</v>
      </c>
      <c r="M1009" s="84">
        <f>'прил 4'!N3283+'прил 4'!N2236</f>
        <v>0</v>
      </c>
      <c r="N1009" s="84">
        <f>'прил 4'!O3283+'прил 4'!O2236</f>
        <v>0</v>
      </c>
      <c r="O1009" s="84">
        <f>'прил 4'!P3283+'прил 4'!P2236</f>
        <v>0</v>
      </c>
      <c r="P1009" s="114"/>
      <c r="Q1009" s="114"/>
      <c r="R1009" s="114"/>
      <c r="S1009" s="114"/>
      <c r="T1009" s="114"/>
    </row>
    <row r="1010" spans="1:20" ht="57" hidden="1" customHeight="1" x14ac:dyDescent="0.2">
      <c r="A1010" s="37" t="s">
        <v>647</v>
      </c>
      <c r="B1010" s="49">
        <v>793</v>
      </c>
      <c r="C1010" s="15" t="s">
        <v>155</v>
      </c>
      <c r="D1010" s="15" t="s">
        <v>155</v>
      </c>
      <c r="E1010" s="15" t="s">
        <v>535</v>
      </c>
      <c r="F1010" s="15"/>
      <c r="G1010" s="84">
        <f>G1011</f>
        <v>0</v>
      </c>
      <c r="H1010" s="70">
        <f t="shared" ref="H1010:I1010" si="338">H1011+H1013</f>
        <v>0</v>
      </c>
      <c r="I1010" s="70">
        <f t="shared" si="338"/>
        <v>0</v>
      </c>
      <c r="J1010" s="158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0" ht="27" hidden="1" customHeight="1" x14ac:dyDescent="0.2">
      <c r="A1011" s="16" t="s">
        <v>91</v>
      </c>
      <c r="B1011" s="49">
        <v>793</v>
      </c>
      <c r="C1011" s="15" t="s">
        <v>155</v>
      </c>
      <c r="D1011" s="15" t="s">
        <v>155</v>
      </c>
      <c r="E1011" s="15" t="s">
        <v>535</v>
      </c>
      <c r="F1011" s="15" t="s">
        <v>316</v>
      </c>
      <c r="G1011" s="70">
        <f>G1012</f>
        <v>0</v>
      </c>
      <c r="H1011" s="8">
        <f>H1012</f>
        <v>0</v>
      </c>
      <c r="I1011" s="8">
        <v>0</v>
      </c>
      <c r="J1011" s="304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0" ht="18.75" hidden="1" customHeight="1" x14ac:dyDescent="0.2">
      <c r="A1012" s="16" t="s">
        <v>317</v>
      </c>
      <c r="B1012" s="49">
        <v>793</v>
      </c>
      <c r="C1012" s="15" t="s">
        <v>155</v>
      </c>
      <c r="D1012" s="15" t="s">
        <v>155</v>
      </c>
      <c r="E1012" s="15" t="s">
        <v>535</v>
      </c>
      <c r="F1012" s="15" t="s">
        <v>318</v>
      </c>
      <c r="G1012" s="70">
        <f>'прил 4'!G2726</f>
        <v>0</v>
      </c>
      <c r="H1012" s="8"/>
      <c r="I1012" s="8">
        <v>0</v>
      </c>
      <c r="J1012" s="304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0" s="18" customFormat="1" ht="74.25" customHeight="1" x14ac:dyDescent="0.2">
      <c r="A1013" s="16" t="s">
        <v>627</v>
      </c>
      <c r="B1013" s="49">
        <v>793</v>
      </c>
      <c r="C1013" s="15" t="s">
        <v>155</v>
      </c>
      <c r="D1013" s="15" t="s">
        <v>155</v>
      </c>
      <c r="E1013" s="15" t="s">
        <v>633</v>
      </c>
      <c r="F1013" s="15"/>
      <c r="G1013" s="70">
        <f t="shared" ref="G1013:I1014" si="339">G1014</f>
        <v>1305962.3400000001</v>
      </c>
      <c r="H1013" s="70">
        <f t="shared" si="339"/>
        <v>0</v>
      </c>
      <c r="I1013" s="70">
        <f t="shared" si="339"/>
        <v>0</v>
      </c>
      <c r="J1013" s="158"/>
      <c r="K1013" s="165"/>
      <c r="L1013" s="165"/>
      <c r="M1013" s="165"/>
      <c r="N1013" s="165"/>
      <c r="O1013" s="165"/>
      <c r="P1013" s="165"/>
      <c r="Q1013" s="165"/>
      <c r="R1013" s="165"/>
    </row>
    <row r="1014" spans="1:20" ht="35.25" customHeight="1" x14ac:dyDescent="0.2">
      <c r="A1014" s="16" t="s">
        <v>91</v>
      </c>
      <c r="B1014" s="49">
        <v>793</v>
      </c>
      <c r="C1014" s="15" t="s">
        <v>155</v>
      </c>
      <c r="D1014" s="15" t="s">
        <v>155</v>
      </c>
      <c r="E1014" s="15" t="s">
        <v>633</v>
      </c>
      <c r="F1014" s="15" t="s">
        <v>316</v>
      </c>
      <c r="G1014" s="70">
        <f t="shared" si="339"/>
        <v>1305962.3400000001</v>
      </c>
      <c r="H1014" s="70">
        <f t="shared" si="339"/>
        <v>0</v>
      </c>
      <c r="I1014" s="70">
        <f t="shared" si="339"/>
        <v>0</v>
      </c>
      <c r="J1014" s="158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0" s="18" customFormat="1" ht="25.5" customHeight="1" x14ac:dyDescent="0.2">
      <c r="A1015" s="16" t="s">
        <v>317</v>
      </c>
      <c r="B1015" s="49">
        <v>793</v>
      </c>
      <c r="C1015" s="15" t="s">
        <v>155</v>
      </c>
      <c r="D1015" s="15" t="s">
        <v>155</v>
      </c>
      <c r="E1015" s="15" t="s">
        <v>633</v>
      </c>
      <c r="F1015" s="15" t="s">
        <v>318</v>
      </c>
      <c r="G1015" s="70">
        <f>'прил 4'!G2743</f>
        <v>1305962.3400000001</v>
      </c>
      <c r="H1015" s="70"/>
      <c r="I1015" s="70"/>
      <c r="J1015" s="158"/>
      <c r="K1015" s="165"/>
      <c r="L1015" s="165"/>
      <c r="M1015" s="165"/>
      <c r="N1015" s="165"/>
      <c r="O1015" s="165"/>
      <c r="P1015" s="165"/>
      <c r="Q1015" s="165"/>
      <c r="R1015" s="165"/>
    </row>
    <row r="1016" spans="1:20" s="18" customFormat="1" ht="74.25" customHeight="1" x14ac:dyDescent="0.2">
      <c r="A1016" s="16" t="s">
        <v>731</v>
      </c>
      <c r="B1016" s="49">
        <v>793</v>
      </c>
      <c r="C1016" s="15" t="s">
        <v>155</v>
      </c>
      <c r="D1016" s="15" t="s">
        <v>16</v>
      </c>
      <c r="E1016" s="15" t="s">
        <v>632</v>
      </c>
      <c r="F1016" s="15"/>
      <c r="G1016" s="70">
        <f t="shared" ref="G1016:I1017" si="340">G1017</f>
        <v>2024558.56</v>
      </c>
      <c r="H1016" s="70">
        <f t="shared" si="340"/>
        <v>0</v>
      </c>
      <c r="I1016" s="70">
        <f t="shared" si="340"/>
        <v>0</v>
      </c>
      <c r="J1016" s="158"/>
      <c r="K1016" s="165"/>
      <c r="L1016" s="165"/>
      <c r="M1016" s="165"/>
      <c r="N1016" s="165"/>
      <c r="O1016" s="165"/>
      <c r="P1016" s="165"/>
      <c r="Q1016" s="165"/>
      <c r="R1016" s="165"/>
    </row>
    <row r="1017" spans="1:20" ht="35.25" customHeight="1" x14ac:dyDescent="0.2">
      <c r="A1017" s="16" t="s">
        <v>91</v>
      </c>
      <c r="B1017" s="49">
        <v>793</v>
      </c>
      <c r="C1017" s="15" t="s">
        <v>155</v>
      </c>
      <c r="D1017" s="15" t="s">
        <v>16</v>
      </c>
      <c r="E1017" s="15" t="s">
        <v>632</v>
      </c>
      <c r="F1017" s="15" t="s">
        <v>316</v>
      </c>
      <c r="G1017" s="70">
        <f t="shared" si="340"/>
        <v>2024558.56</v>
      </c>
      <c r="H1017" s="70">
        <f t="shared" si="340"/>
        <v>0</v>
      </c>
      <c r="I1017" s="70">
        <f t="shared" si="340"/>
        <v>0</v>
      </c>
      <c r="J1017" s="158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0" s="18" customFormat="1" ht="18" customHeight="1" x14ac:dyDescent="0.2">
      <c r="A1018" s="16" t="s">
        <v>317</v>
      </c>
      <c r="B1018" s="49">
        <v>793</v>
      </c>
      <c r="C1018" s="15" t="s">
        <v>155</v>
      </c>
      <c r="D1018" s="15" t="s">
        <v>16</v>
      </c>
      <c r="E1018" s="15" t="s">
        <v>632</v>
      </c>
      <c r="F1018" s="15" t="s">
        <v>318</v>
      </c>
      <c r="G1018" s="70">
        <f>'прил 4'!G2746</f>
        <v>2024558.56</v>
      </c>
      <c r="H1018" s="70"/>
      <c r="I1018" s="70"/>
      <c r="J1018" s="158"/>
      <c r="K1018" s="165"/>
      <c r="L1018" s="165"/>
      <c r="M1018" s="165"/>
      <c r="N1018" s="165"/>
      <c r="O1018" s="165"/>
      <c r="P1018" s="165"/>
      <c r="Q1018" s="165"/>
      <c r="R1018" s="165"/>
    </row>
    <row r="1019" spans="1:20" s="18" customFormat="1" ht="53.25" customHeight="1" x14ac:dyDescent="0.2">
      <c r="A1019" s="16" t="s">
        <v>1570</v>
      </c>
      <c r="B1019" s="49">
        <v>793</v>
      </c>
      <c r="C1019" s="15" t="s">
        <v>155</v>
      </c>
      <c r="D1019" s="15" t="s">
        <v>155</v>
      </c>
      <c r="E1019" s="15" t="s">
        <v>1567</v>
      </c>
      <c r="F1019" s="15"/>
      <c r="G1019" s="70">
        <f t="shared" ref="G1019:I1020" si="341">G1020</f>
        <v>2000000</v>
      </c>
      <c r="H1019" s="70">
        <f t="shared" si="341"/>
        <v>0</v>
      </c>
      <c r="I1019" s="70">
        <f t="shared" si="341"/>
        <v>0</v>
      </c>
      <c r="J1019" s="158"/>
      <c r="K1019" s="165"/>
      <c r="L1019" s="165"/>
      <c r="M1019" s="165"/>
      <c r="N1019" s="165"/>
      <c r="O1019" s="165"/>
      <c r="P1019" s="165"/>
      <c r="Q1019" s="165"/>
      <c r="R1019" s="165"/>
    </row>
    <row r="1020" spans="1:20" ht="35.25" customHeight="1" x14ac:dyDescent="0.2">
      <c r="A1020" s="16" t="s">
        <v>91</v>
      </c>
      <c r="B1020" s="49">
        <v>793</v>
      </c>
      <c r="C1020" s="15" t="s">
        <v>155</v>
      </c>
      <c r="D1020" s="15" t="s">
        <v>155</v>
      </c>
      <c r="E1020" s="15" t="s">
        <v>1567</v>
      </c>
      <c r="F1020" s="15" t="s">
        <v>316</v>
      </c>
      <c r="G1020" s="70">
        <f t="shared" si="341"/>
        <v>2000000</v>
      </c>
      <c r="H1020" s="70">
        <f t="shared" si="341"/>
        <v>0</v>
      </c>
      <c r="I1020" s="70">
        <f t="shared" si="341"/>
        <v>0</v>
      </c>
      <c r="J1020" s="158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0" s="18" customFormat="1" ht="25.5" customHeight="1" x14ac:dyDescent="0.2">
      <c r="A1021" s="16" t="s">
        <v>317</v>
      </c>
      <c r="B1021" s="49">
        <v>793</v>
      </c>
      <c r="C1021" s="15" t="s">
        <v>155</v>
      </c>
      <c r="D1021" s="15" t="s">
        <v>155</v>
      </c>
      <c r="E1021" s="15" t="s">
        <v>1567</v>
      </c>
      <c r="F1021" s="15" t="s">
        <v>318</v>
      </c>
      <c r="G1021" s="70">
        <f>'прил 4'!G2749</f>
        <v>2000000</v>
      </c>
      <c r="H1021" s="70"/>
      <c r="I1021" s="70"/>
      <c r="J1021" s="158"/>
      <c r="K1021" s="165"/>
      <c r="L1021" s="165"/>
      <c r="M1021" s="165"/>
      <c r="N1021" s="165"/>
      <c r="O1021" s="165"/>
      <c r="P1021" s="165"/>
      <c r="Q1021" s="165"/>
      <c r="R1021" s="165"/>
    </row>
    <row r="1022" spans="1:20" ht="24" customHeight="1" x14ac:dyDescent="0.2">
      <c r="A1022" s="16" t="s">
        <v>1486</v>
      </c>
      <c r="B1022" s="14">
        <v>793</v>
      </c>
      <c r="C1022" s="15" t="s">
        <v>155</v>
      </c>
      <c r="D1022" s="15" t="s">
        <v>25</v>
      </c>
      <c r="E1022" s="15" t="s">
        <v>1485</v>
      </c>
      <c r="F1022" s="15"/>
      <c r="G1022" s="70">
        <f t="shared" ref="G1022:I1023" si="342">G1023</f>
        <v>25000</v>
      </c>
      <c r="H1022" s="70">
        <f t="shared" si="342"/>
        <v>0</v>
      </c>
      <c r="I1022" s="70">
        <f t="shared" si="342"/>
        <v>0</v>
      </c>
      <c r="J1022" s="69"/>
      <c r="K1022" s="69"/>
      <c r="L1022" s="69"/>
      <c r="M1022" s="69"/>
      <c r="N1022" s="69"/>
      <c r="O1022" s="69"/>
      <c r="P1022" s="69"/>
      <c r="Q1022" s="69"/>
      <c r="R1022" s="69"/>
      <c r="S1022" s="1"/>
      <c r="T1022" s="1"/>
    </row>
    <row r="1023" spans="1:20" ht="34.5" customHeight="1" x14ac:dyDescent="0.2">
      <c r="A1023" s="16" t="s">
        <v>33</v>
      </c>
      <c r="B1023" s="14">
        <v>793</v>
      </c>
      <c r="C1023" s="15" t="s">
        <v>155</v>
      </c>
      <c r="D1023" s="15" t="s">
        <v>25</v>
      </c>
      <c r="E1023" s="15" t="s">
        <v>1485</v>
      </c>
      <c r="F1023" s="15" t="s">
        <v>34</v>
      </c>
      <c r="G1023" s="70">
        <f t="shared" si="342"/>
        <v>25000</v>
      </c>
      <c r="H1023" s="70">
        <f t="shared" si="342"/>
        <v>0</v>
      </c>
      <c r="I1023" s="70">
        <f t="shared" si="342"/>
        <v>0</v>
      </c>
      <c r="J1023" s="69"/>
      <c r="K1023" s="69"/>
      <c r="L1023" s="69"/>
      <c r="M1023" s="69"/>
      <c r="N1023" s="69"/>
      <c r="O1023" s="69"/>
      <c r="P1023" s="69"/>
      <c r="Q1023" s="69"/>
      <c r="R1023" s="69"/>
      <c r="S1023" s="1"/>
      <c r="T1023" s="1"/>
    </row>
    <row r="1024" spans="1:20" ht="34.5" customHeight="1" x14ac:dyDescent="0.2">
      <c r="A1024" s="16" t="s">
        <v>35</v>
      </c>
      <c r="B1024" s="14">
        <v>793</v>
      </c>
      <c r="C1024" s="15" t="s">
        <v>155</v>
      </c>
      <c r="D1024" s="15" t="s">
        <v>25</v>
      </c>
      <c r="E1024" s="15" t="s">
        <v>1485</v>
      </c>
      <c r="F1024" s="15" t="s">
        <v>36</v>
      </c>
      <c r="G1024" s="70">
        <f>'прил 4'!G2408</f>
        <v>25000</v>
      </c>
      <c r="H1024" s="70">
        <v>0</v>
      </c>
      <c r="I1024" s="70">
        <v>0</v>
      </c>
      <c r="J1024" s="69"/>
      <c r="K1024" s="69"/>
      <c r="L1024" s="69"/>
      <c r="M1024" s="69"/>
      <c r="N1024" s="69"/>
      <c r="O1024" s="69"/>
      <c r="P1024" s="69"/>
      <c r="Q1024" s="69"/>
      <c r="R1024" s="69"/>
      <c r="S1024" s="1"/>
      <c r="T1024" s="1"/>
    </row>
    <row r="1025" spans="1:20" ht="34.5" customHeight="1" x14ac:dyDescent="0.2">
      <c r="A1025" s="80" t="s">
        <v>1621</v>
      </c>
      <c r="B1025" s="14"/>
      <c r="C1025" s="15"/>
      <c r="D1025" s="15"/>
      <c r="E1025" s="15" t="s">
        <v>1622</v>
      </c>
      <c r="F1025" s="15"/>
      <c r="G1025" s="70">
        <f>G1026</f>
        <v>60000</v>
      </c>
      <c r="H1025" s="70"/>
      <c r="I1025" s="70"/>
      <c r="J1025" s="69"/>
      <c r="K1025" s="69"/>
      <c r="L1025" s="69"/>
      <c r="M1025" s="69"/>
      <c r="N1025" s="69"/>
      <c r="O1025" s="69"/>
      <c r="P1025" s="69"/>
      <c r="Q1025" s="69"/>
      <c r="R1025" s="69"/>
      <c r="S1025" s="1"/>
      <c r="T1025" s="1"/>
    </row>
    <row r="1026" spans="1:20" ht="34.5" customHeight="1" x14ac:dyDescent="0.2">
      <c r="A1026" s="16" t="s">
        <v>33</v>
      </c>
      <c r="B1026" s="14"/>
      <c r="C1026" s="15"/>
      <c r="D1026" s="15"/>
      <c r="E1026" s="15" t="s">
        <v>1622</v>
      </c>
      <c r="F1026" s="15" t="s">
        <v>34</v>
      </c>
      <c r="G1026" s="70">
        <f>G1027</f>
        <v>60000</v>
      </c>
      <c r="H1026" s="70"/>
      <c r="I1026" s="70"/>
      <c r="J1026" s="69"/>
      <c r="K1026" s="69"/>
      <c r="L1026" s="69"/>
      <c r="M1026" s="69"/>
      <c r="N1026" s="69"/>
      <c r="O1026" s="69"/>
      <c r="P1026" s="69"/>
      <c r="Q1026" s="69"/>
      <c r="R1026" s="69"/>
      <c r="S1026" s="1"/>
      <c r="T1026" s="1"/>
    </row>
    <row r="1027" spans="1:20" ht="34.5" customHeight="1" x14ac:dyDescent="0.2">
      <c r="A1027" s="16" t="s">
        <v>35</v>
      </c>
      <c r="B1027" s="14"/>
      <c r="C1027" s="15"/>
      <c r="D1027" s="15"/>
      <c r="E1027" s="15" t="s">
        <v>1622</v>
      </c>
      <c r="F1027" s="15" t="s">
        <v>36</v>
      </c>
      <c r="G1027" s="70">
        <f>'прил 4'!G2499</f>
        <v>60000</v>
      </c>
      <c r="H1027" s="70"/>
      <c r="I1027" s="70"/>
      <c r="J1027" s="69"/>
      <c r="K1027" s="69"/>
      <c r="L1027" s="69"/>
      <c r="M1027" s="69"/>
      <c r="N1027" s="69"/>
      <c r="O1027" s="69"/>
      <c r="P1027" s="69"/>
      <c r="Q1027" s="69"/>
      <c r="R1027" s="69"/>
      <c r="S1027" s="1"/>
      <c r="T1027" s="1"/>
    </row>
    <row r="1028" spans="1:20" ht="33" customHeight="1" x14ac:dyDescent="0.2">
      <c r="A1028" s="16" t="s">
        <v>1618</v>
      </c>
      <c r="B1028" s="49">
        <v>793</v>
      </c>
      <c r="C1028" s="15" t="s">
        <v>155</v>
      </c>
      <c r="D1028" s="15" t="s">
        <v>66</v>
      </c>
      <c r="E1028" s="15" t="s">
        <v>1166</v>
      </c>
      <c r="F1028" s="15"/>
      <c r="G1028" s="70">
        <f>G1029</f>
        <v>312000</v>
      </c>
      <c r="H1028" s="70">
        <f t="shared" ref="G1028:I1029" si="343">H1029</f>
        <v>0</v>
      </c>
      <c r="I1028" s="70">
        <f t="shared" si="343"/>
        <v>0</v>
      </c>
      <c r="J1028" s="158"/>
      <c r="K1028" s="69"/>
      <c r="L1028" s="69"/>
      <c r="M1028" s="69"/>
      <c r="N1028" s="69"/>
      <c r="O1028" s="69"/>
      <c r="P1028" s="69"/>
      <c r="Q1028" s="69"/>
      <c r="R1028" s="69"/>
      <c r="S1028" s="1"/>
      <c r="T1028" s="1"/>
    </row>
    <row r="1029" spans="1:20" ht="25.5" x14ac:dyDescent="0.2">
      <c r="A1029" s="16" t="s">
        <v>33</v>
      </c>
      <c r="B1029" s="49">
        <v>793</v>
      </c>
      <c r="C1029" s="15" t="s">
        <v>155</v>
      </c>
      <c r="D1029" s="15" t="s">
        <v>66</v>
      </c>
      <c r="E1029" s="15" t="s">
        <v>1166</v>
      </c>
      <c r="F1029" s="15" t="s">
        <v>34</v>
      </c>
      <c r="G1029" s="70">
        <f t="shared" si="343"/>
        <v>312000</v>
      </c>
      <c r="H1029" s="70">
        <f t="shared" si="343"/>
        <v>0</v>
      </c>
      <c r="I1029" s="70">
        <f t="shared" si="343"/>
        <v>0</v>
      </c>
      <c r="J1029" s="158"/>
      <c r="K1029" s="69"/>
      <c r="L1029" s="69"/>
      <c r="M1029" s="69"/>
      <c r="N1029" s="69"/>
      <c r="O1029" s="69"/>
      <c r="P1029" s="69"/>
      <c r="Q1029" s="69"/>
      <c r="R1029" s="69"/>
      <c r="S1029" s="1"/>
      <c r="T1029" s="1"/>
    </row>
    <row r="1030" spans="1:20" ht="25.5" x14ac:dyDescent="0.2">
      <c r="A1030" s="16" t="s">
        <v>35</v>
      </c>
      <c r="B1030" s="49">
        <v>793</v>
      </c>
      <c r="C1030" s="15" t="s">
        <v>155</v>
      </c>
      <c r="D1030" s="15" t="s">
        <v>66</v>
      </c>
      <c r="E1030" s="15" t="s">
        <v>1166</v>
      </c>
      <c r="F1030" s="15" t="s">
        <v>36</v>
      </c>
      <c r="G1030" s="70">
        <f>'прил 4'!G2632</f>
        <v>312000</v>
      </c>
      <c r="H1030" s="70"/>
      <c r="I1030" s="70"/>
      <c r="J1030" s="158"/>
      <c r="K1030" s="69"/>
      <c r="L1030" s="69"/>
      <c r="M1030" s="69"/>
      <c r="N1030" s="69"/>
      <c r="O1030" s="69"/>
      <c r="P1030" s="69"/>
      <c r="Q1030" s="69"/>
      <c r="R1030" s="69"/>
      <c r="S1030" s="1"/>
      <c r="T1030" s="1"/>
    </row>
    <row r="1031" spans="1:20" ht="34.5" customHeight="1" x14ac:dyDescent="0.2">
      <c r="A1031" s="16" t="s">
        <v>794</v>
      </c>
      <c r="B1031" s="14">
        <v>793</v>
      </c>
      <c r="C1031" s="15" t="s">
        <v>155</v>
      </c>
      <c r="D1031" s="15" t="s">
        <v>25</v>
      </c>
      <c r="E1031" s="15" t="s">
        <v>795</v>
      </c>
      <c r="F1031" s="15"/>
      <c r="G1031" s="70">
        <f t="shared" ref="G1031:I1032" si="344">G1032</f>
        <v>1017999.34</v>
      </c>
      <c r="H1031" s="70">
        <f t="shared" si="344"/>
        <v>1000000</v>
      </c>
      <c r="I1031" s="70">
        <f t="shared" si="344"/>
        <v>1000000</v>
      </c>
      <c r="J1031" s="1"/>
      <c r="P1031" s="1"/>
      <c r="Q1031" s="1"/>
      <c r="R1031" s="1"/>
      <c r="S1031" s="1"/>
      <c r="T1031" s="1"/>
    </row>
    <row r="1032" spans="1:20" ht="34.5" customHeight="1" x14ac:dyDescent="0.2">
      <c r="A1032" s="16" t="s">
        <v>33</v>
      </c>
      <c r="B1032" s="14">
        <v>793</v>
      </c>
      <c r="C1032" s="15" t="s">
        <v>155</v>
      </c>
      <c r="D1032" s="15" t="s">
        <v>25</v>
      </c>
      <c r="E1032" s="15" t="s">
        <v>795</v>
      </c>
      <c r="F1032" s="15" t="s">
        <v>34</v>
      </c>
      <c r="G1032" s="70">
        <f t="shared" si="344"/>
        <v>1017999.34</v>
      </c>
      <c r="H1032" s="70">
        <f t="shared" si="344"/>
        <v>1000000</v>
      </c>
      <c r="I1032" s="70">
        <f t="shared" si="344"/>
        <v>1000000</v>
      </c>
      <c r="J1032" s="1"/>
      <c r="P1032" s="1"/>
      <c r="Q1032" s="1"/>
      <c r="R1032" s="1"/>
      <c r="S1032" s="1"/>
      <c r="T1032" s="1"/>
    </row>
    <row r="1033" spans="1:20" ht="34.5" customHeight="1" x14ac:dyDescent="0.2">
      <c r="A1033" s="16" t="s">
        <v>35</v>
      </c>
      <c r="B1033" s="14">
        <v>793</v>
      </c>
      <c r="C1033" s="15" t="s">
        <v>155</v>
      </c>
      <c r="D1033" s="15" t="s">
        <v>25</v>
      </c>
      <c r="E1033" s="15" t="s">
        <v>795</v>
      </c>
      <c r="F1033" s="15" t="s">
        <v>36</v>
      </c>
      <c r="G1033" s="70">
        <f>'прил 4'!G2405</f>
        <v>1017999.34</v>
      </c>
      <c r="H1033" s="70">
        <v>1000000</v>
      </c>
      <c r="I1033" s="70">
        <v>1000000</v>
      </c>
      <c r="J1033" s="1"/>
      <c r="P1033" s="1"/>
      <c r="Q1033" s="1"/>
      <c r="R1033" s="1"/>
      <c r="S1033" s="1"/>
      <c r="T1033" s="1"/>
    </row>
    <row r="1034" spans="1:20" ht="65.25" customHeight="1" x14ac:dyDescent="0.2">
      <c r="A1034" s="16" t="s">
        <v>1511</v>
      </c>
      <c r="B1034" s="49">
        <v>793</v>
      </c>
      <c r="C1034" s="15" t="s">
        <v>155</v>
      </c>
      <c r="D1034" s="15" t="s">
        <v>66</v>
      </c>
      <c r="E1034" s="15" t="s">
        <v>1510</v>
      </c>
      <c r="F1034" s="15"/>
      <c r="G1034" s="70">
        <f>G1035</f>
        <v>10000</v>
      </c>
      <c r="H1034" s="70">
        <f t="shared" ref="G1034:I1035" si="345">H1035</f>
        <v>0</v>
      </c>
      <c r="I1034" s="70">
        <f t="shared" si="345"/>
        <v>0</v>
      </c>
      <c r="J1034" s="158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0" ht="25.5" x14ac:dyDescent="0.2">
      <c r="A1035" s="16" t="s">
        <v>33</v>
      </c>
      <c r="B1035" s="49">
        <v>793</v>
      </c>
      <c r="C1035" s="15" t="s">
        <v>155</v>
      </c>
      <c r="D1035" s="15" t="s">
        <v>66</v>
      </c>
      <c r="E1035" s="15" t="s">
        <v>1510</v>
      </c>
      <c r="F1035" s="15" t="s">
        <v>34</v>
      </c>
      <c r="G1035" s="70">
        <f t="shared" si="345"/>
        <v>10000</v>
      </c>
      <c r="H1035" s="70">
        <f t="shared" si="345"/>
        <v>0</v>
      </c>
      <c r="I1035" s="70">
        <f t="shared" si="345"/>
        <v>0</v>
      </c>
      <c r="J1035" s="158"/>
      <c r="K1035" s="69"/>
      <c r="L1035" s="69"/>
      <c r="M1035" s="69"/>
      <c r="N1035" s="69"/>
      <c r="O1035" s="69"/>
      <c r="P1035" s="69"/>
      <c r="Q1035" s="69"/>
      <c r="R1035" s="69"/>
      <c r="S1035" s="1"/>
      <c r="T1035" s="1"/>
    </row>
    <row r="1036" spans="1:20" ht="25.5" x14ac:dyDescent="0.2">
      <c r="A1036" s="16" t="s">
        <v>35</v>
      </c>
      <c r="B1036" s="49">
        <v>793</v>
      </c>
      <c r="C1036" s="15" t="s">
        <v>155</v>
      </c>
      <c r="D1036" s="15" t="s">
        <v>66</v>
      </c>
      <c r="E1036" s="15" t="s">
        <v>1510</v>
      </c>
      <c r="F1036" s="15" t="s">
        <v>36</v>
      </c>
      <c r="G1036" s="70">
        <f>'прил 4'!G2635</f>
        <v>10000</v>
      </c>
      <c r="H1036" s="70"/>
      <c r="I1036" s="70"/>
      <c r="J1036" s="158"/>
      <c r="K1036" s="69"/>
      <c r="L1036" s="69"/>
      <c r="M1036" s="69"/>
      <c r="N1036" s="69"/>
      <c r="O1036" s="69"/>
      <c r="P1036" s="69"/>
      <c r="Q1036" s="69"/>
      <c r="R1036" s="69"/>
      <c r="S1036" s="1"/>
      <c r="T1036" s="1"/>
    </row>
    <row r="1037" spans="1:20" ht="44.45" customHeight="1" x14ac:dyDescent="0.2">
      <c r="A1037" s="37" t="s">
        <v>883</v>
      </c>
      <c r="B1037" s="49"/>
      <c r="C1037" s="15"/>
      <c r="D1037" s="15"/>
      <c r="E1037" s="82" t="s">
        <v>535</v>
      </c>
      <c r="F1037" s="15"/>
      <c r="G1037" s="70">
        <f>G1038</f>
        <v>600104.66</v>
      </c>
      <c r="H1037" s="70"/>
      <c r="I1037" s="70"/>
      <c r="J1037" s="158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0" ht="38.450000000000003" customHeight="1" x14ac:dyDescent="0.2">
      <c r="A1038" s="16" t="s">
        <v>91</v>
      </c>
      <c r="B1038" s="49"/>
      <c r="C1038" s="15"/>
      <c r="D1038" s="15"/>
      <c r="E1038" s="82" t="s">
        <v>535</v>
      </c>
      <c r="F1038" s="15" t="s">
        <v>316</v>
      </c>
      <c r="G1038" s="70">
        <f>G1039</f>
        <v>600104.66</v>
      </c>
      <c r="H1038" s="70"/>
      <c r="I1038" s="70"/>
      <c r="J1038" s="158"/>
      <c r="K1038" s="69"/>
      <c r="L1038" s="69"/>
      <c r="M1038" s="69"/>
      <c r="N1038" s="69"/>
      <c r="O1038" s="69"/>
      <c r="P1038" s="69"/>
      <c r="Q1038" s="69"/>
      <c r="R1038" s="69"/>
      <c r="S1038" s="1"/>
      <c r="T1038" s="1"/>
    </row>
    <row r="1039" spans="1:20" ht="34.9" customHeight="1" x14ac:dyDescent="0.2">
      <c r="A1039" s="16" t="s">
        <v>317</v>
      </c>
      <c r="B1039" s="49"/>
      <c r="C1039" s="15"/>
      <c r="D1039" s="15"/>
      <c r="E1039" s="82" t="s">
        <v>535</v>
      </c>
      <c r="F1039" s="15" t="s">
        <v>318</v>
      </c>
      <c r="G1039" s="70">
        <f>'прил 4'!G2774</f>
        <v>600104.66</v>
      </c>
      <c r="H1039" s="70"/>
      <c r="I1039" s="70"/>
      <c r="J1039" s="158"/>
      <c r="K1039" s="69"/>
      <c r="L1039" s="69"/>
      <c r="M1039" s="69"/>
      <c r="N1039" s="69"/>
      <c r="O1039" s="69"/>
      <c r="P1039" s="69"/>
      <c r="Q1039" s="69"/>
      <c r="R1039" s="69"/>
      <c r="S1039" s="1"/>
      <c r="T1039" s="1"/>
    </row>
    <row r="1040" spans="1:20" ht="55.15" customHeight="1" x14ac:dyDescent="0.2">
      <c r="A1040" s="125" t="s">
        <v>1607</v>
      </c>
      <c r="B1040" s="49"/>
      <c r="C1040" s="15"/>
      <c r="D1040" s="15"/>
      <c r="E1040" s="82" t="s">
        <v>1189</v>
      </c>
      <c r="F1040" s="15"/>
      <c r="G1040" s="70">
        <f>G1041</f>
        <v>4200000</v>
      </c>
      <c r="H1040" s="70"/>
      <c r="I1040" s="70"/>
      <c r="J1040" s="158"/>
      <c r="K1040" s="69"/>
      <c r="L1040" s="69"/>
      <c r="M1040" s="69"/>
      <c r="N1040" s="69"/>
      <c r="O1040" s="69"/>
      <c r="P1040" s="69"/>
      <c r="Q1040" s="69"/>
      <c r="R1040" s="69"/>
      <c r="S1040" s="1"/>
      <c r="T1040" s="1"/>
    </row>
    <row r="1041" spans="1:20" ht="34.9" customHeight="1" x14ac:dyDescent="0.2">
      <c r="A1041" s="80" t="s">
        <v>91</v>
      </c>
      <c r="B1041" s="49"/>
      <c r="C1041" s="15"/>
      <c r="D1041" s="15"/>
      <c r="E1041" s="82" t="s">
        <v>1189</v>
      </c>
      <c r="F1041" s="15" t="s">
        <v>316</v>
      </c>
      <c r="G1041" s="70">
        <f>G1042</f>
        <v>4200000</v>
      </c>
      <c r="H1041" s="70"/>
      <c r="I1041" s="70"/>
      <c r="J1041" s="158"/>
      <c r="K1041" s="69"/>
      <c r="L1041" s="69"/>
      <c r="M1041" s="69"/>
      <c r="N1041" s="69"/>
      <c r="O1041" s="69"/>
      <c r="P1041" s="69"/>
      <c r="Q1041" s="69"/>
      <c r="R1041" s="69"/>
      <c r="S1041" s="1"/>
      <c r="T1041" s="1"/>
    </row>
    <row r="1042" spans="1:20" ht="34.9" customHeight="1" x14ac:dyDescent="0.2">
      <c r="A1042" s="80" t="s">
        <v>317</v>
      </c>
      <c r="B1042" s="49"/>
      <c r="C1042" s="15"/>
      <c r="D1042" s="15"/>
      <c r="E1042" s="82" t="s">
        <v>1189</v>
      </c>
      <c r="F1042" s="15" t="s">
        <v>318</v>
      </c>
      <c r="G1042" s="70">
        <f>'прил 4'!G2502</f>
        <v>4200000</v>
      </c>
      <c r="H1042" s="70"/>
      <c r="I1042" s="70"/>
      <c r="J1042" s="158"/>
      <c r="K1042" s="69"/>
      <c r="L1042" s="69"/>
      <c r="M1042" s="69"/>
      <c r="N1042" s="69"/>
      <c r="O1042" s="69"/>
      <c r="P1042" s="69"/>
      <c r="Q1042" s="69"/>
      <c r="R1042" s="69"/>
      <c r="S1042" s="1"/>
      <c r="T1042" s="1"/>
    </row>
    <row r="1043" spans="1:20" s="18" customFormat="1" ht="54" customHeight="1" x14ac:dyDescent="0.2">
      <c r="A1043" s="16" t="s">
        <v>1545</v>
      </c>
      <c r="B1043" s="49">
        <v>793</v>
      </c>
      <c r="C1043" s="15" t="s">
        <v>155</v>
      </c>
      <c r="D1043" s="15" t="s">
        <v>25</v>
      </c>
      <c r="E1043" s="15" t="s">
        <v>1489</v>
      </c>
      <c r="F1043" s="15"/>
      <c r="G1043" s="70">
        <f t="shared" ref="G1043:I1044" si="346">G1044</f>
        <v>977300000</v>
      </c>
      <c r="H1043" s="70">
        <f t="shared" si="346"/>
        <v>0</v>
      </c>
      <c r="I1043" s="70">
        <f t="shared" si="346"/>
        <v>0</v>
      </c>
      <c r="J1043" s="158"/>
      <c r="K1043" s="165"/>
      <c r="L1043" s="165"/>
      <c r="M1043" s="165"/>
      <c r="N1043" s="165"/>
      <c r="O1043" s="165"/>
      <c r="P1043" s="165"/>
      <c r="Q1043" s="165"/>
      <c r="R1043" s="165"/>
    </row>
    <row r="1044" spans="1:20" ht="35.25" customHeight="1" x14ac:dyDescent="0.2">
      <c r="A1044" s="16" t="s">
        <v>91</v>
      </c>
      <c r="B1044" s="49">
        <v>793</v>
      </c>
      <c r="C1044" s="15" t="s">
        <v>155</v>
      </c>
      <c r="D1044" s="15" t="s">
        <v>25</v>
      </c>
      <c r="E1044" s="15" t="s">
        <v>1489</v>
      </c>
      <c r="F1044" s="15" t="s">
        <v>316</v>
      </c>
      <c r="G1044" s="70">
        <f t="shared" si="346"/>
        <v>977300000</v>
      </c>
      <c r="H1044" s="70">
        <f t="shared" si="346"/>
        <v>0</v>
      </c>
      <c r="I1044" s="70">
        <f t="shared" si="346"/>
        <v>0</v>
      </c>
      <c r="J1044" s="158"/>
      <c r="K1044" s="69"/>
      <c r="L1044" s="69"/>
      <c r="M1044" s="69"/>
      <c r="N1044" s="69"/>
      <c r="O1044" s="69"/>
      <c r="P1044" s="69"/>
      <c r="Q1044" s="69"/>
      <c r="R1044" s="69"/>
      <c r="S1044" s="1"/>
      <c r="T1044" s="1"/>
    </row>
    <row r="1045" spans="1:20" s="18" customFormat="1" ht="35.25" customHeight="1" x14ac:dyDescent="0.2">
      <c r="A1045" s="16" t="s">
        <v>317</v>
      </c>
      <c r="B1045" s="49">
        <v>793</v>
      </c>
      <c r="C1045" s="15" t="s">
        <v>155</v>
      </c>
      <c r="D1045" s="15" t="s">
        <v>25</v>
      </c>
      <c r="E1045" s="15" t="s">
        <v>1489</v>
      </c>
      <c r="F1045" s="15" t="s">
        <v>318</v>
      </c>
      <c r="G1045" s="70">
        <f>'прил 4'!G2505</f>
        <v>977300000</v>
      </c>
      <c r="H1045" s="70"/>
      <c r="I1045" s="70"/>
      <c r="J1045" s="158"/>
      <c r="K1045" s="165"/>
      <c r="L1045" s="165"/>
      <c r="M1045" s="165"/>
      <c r="N1045" s="165"/>
      <c r="O1045" s="165"/>
      <c r="P1045" s="165"/>
      <c r="Q1045" s="165"/>
      <c r="R1045" s="165"/>
    </row>
    <row r="1046" spans="1:20" s="217" customFormat="1" ht="31.5" customHeight="1" x14ac:dyDescent="0.2">
      <c r="A1046" s="102" t="s">
        <v>1039</v>
      </c>
      <c r="B1046" s="36" t="s">
        <v>89</v>
      </c>
      <c r="C1046" s="36" t="s">
        <v>65</v>
      </c>
      <c r="D1046" s="36" t="s">
        <v>16</v>
      </c>
      <c r="E1046" s="36" t="s">
        <v>263</v>
      </c>
      <c r="F1046" s="75"/>
      <c r="G1046" s="71">
        <f>G1047+G1050+G1053+G1059+G1068+G1065+G1056+G1062</f>
        <v>51404916.700000003</v>
      </c>
      <c r="H1046" s="71">
        <f t="shared" ref="H1046:I1046" si="347">H1047+H1050+H1053+H1059+H1068+H1065+H1056+H1062</f>
        <v>35684463.230000004</v>
      </c>
      <c r="I1046" s="71">
        <f t="shared" si="347"/>
        <v>35973195.68</v>
      </c>
      <c r="J1046" s="214" t="s">
        <v>412</v>
      </c>
      <c r="P1046" s="157"/>
      <c r="Q1046" s="214"/>
      <c r="R1046" s="214"/>
      <c r="S1046" s="214"/>
      <c r="T1046" s="2">
        <f>'прил 4'!G1472+'прил 4'!G1570+'прил 4'!G3010+'прил 4'!N3029+'прил 4'!N3055</f>
        <v>1335313.6000000001</v>
      </c>
    </row>
    <row r="1047" spans="1:20" s="43" customFormat="1" ht="51" x14ac:dyDescent="0.2">
      <c r="A1047" s="16" t="s">
        <v>1241</v>
      </c>
      <c r="B1047" s="15" t="s">
        <v>89</v>
      </c>
      <c r="C1047" s="15" t="s">
        <v>65</v>
      </c>
      <c r="D1047" s="15" t="s">
        <v>16</v>
      </c>
      <c r="E1047" s="15" t="s">
        <v>266</v>
      </c>
      <c r="F1047" s="39"/>
      <c r="G1047" s="84">
        <f t="shared" ref="G1047:I1048" si="348">G1048</f>
        <v>1635313.6</v>
      </c>
      <c r="H1047" s="84">
        <f t="shared" si="348"/>
        <v>1635625.02</v>
      </c>
      <c r="I1047" s="84">
        <f t="shared" si="348"/>
        <v>1664451.96</v>
      </c>
      <c r="J1047" s="103" t="s">
        <v>425</v>
      </c>
      <c r="P1047" s="103"/>
      <c r="Q1047" s="103"/>
      <c r="R1047" s="103"/>
      <c r="S1047" s="103"/>
      <c r="T1047" s="103">
        <f>G1046-T1046</f>
        <v>50069603.100000001</v>
      </c>
    </row>
    <row r="1048" spans="1:20" s="43" customFormat="1" x14ac:dyDescent="0.2">
      <c r="A1048" s="16" t="s">
        <v>133</v>
      </c>
      <c r="B1048" s="15" t="s">
        <v>89</v>
      </c>
      <c r="C1048" s="15" t="s">
        <v>65</v>
      </c>
      <c r="D1048" s="15" t="s">
        <v>16</v>
      </c>
      <c r="E1048" s="15" t="s">
        <v>266</v>
      </c>
      <c r="F1048" s="15" t="s">
        <v>134</v>
      </c>
      <c r="G1048" s="84">
        <f t="shared" si="348"/>
        <v>1635313.6</v>
      </c>
      <c r="H1048" s="84">
        <f t="shared" si="348"/>
        <v>1635625.02</v>
      </c>
      <c r="I1048" s="84">
        <f t="shared" si="348"/>
        <v>1664451.96</v>
      </c>
      <c r="J1048" s="103" t="s">
        <v>426</v>
      </c>
      <c r="P1048" s="103"/>
      <c r="Q1048" s="103"/>
      <c r="R1048" s="103"/>
      <c r="S1048" s="103"/>
      <c r="T1048" s="103"/>
    </row>
    <row r="1049" spans="1:20" s="43" customFormat="1" x14ac:dyDescent="0.2">
      <c r="A1049" s="16" t="s">
        <v>322</v>
      </c>
      <c r="B1049" s="15" t="s">
        <v>89</v>
      </c>
      <c r="C1049" s="15" t="s">
        <v>65</v>
      </c>
      <c r="D1049" s="15" t="s">
        <v>16</v>
      </c>
      <c r="E1049" s="15" t="s">
        <v>266</v>
      </c>
      <c r="F1049" s="15" t="s">
        <v>323</v>
      </c>
      <c r="G1049" s="84">
        <f>'прил 4'!G1475+'прил 4'!G3013+'прил 4'!G1573+'прил 4'!G3643+'прил 4'!G3168</f>
        <v>1635313.6</v>
      </c>
      <c r="H1049" s="84">
        <f>'прил 4'!H1475+'прил 4'!H3013+'прил 4'!H1573+'прил 4'!H3643+'прил 4'!H3168</f>
        <v>1635625.02</v>
      </c>
      <c r="I1049" s="84">
        <f>'прил 4'!I1475+'прил 4'!I3013+'прил 4'!I1573+'прил 4'!I3643+'прил 4'!I3168</f>
        <v>1664451.96</v>
      </c>
      <c r="J1049" s="103" t="s">
        <v>427</v>
      </c>
      <c r="P1049" s="103"/>
      <c r="Q1049" s="103"/>
      <c r="R1049" s="103"/>
      <c r="S1049" s="103"/>
      <c r="T1049" s="103"/>
    </row>
    <row r="1050" spans="1:20" s="28" customFormat="1" ht="54" hidden="1" customHeight="1" x14ac:dyDescent="0.2">
      <c r="A1050" s="16" t="s">
        <v>324</v>
      </c>
      <c r="B1050" s="14">
        <v>793</v>
      </c>
      <c r="C1050" s="15" t="s">
        <v>65</v>
      </c>
      <c r="D1050" s="15" t="s">
        <v>66</v>
      </c>
      <c r="E1050" s="15" t="s">
        <v>336</v>
      </c>
      <c r="F1050" s="39"/>
      <c r="G1050" s="84">
        <f t="shared" ref="G1050:I1051" si="349">G1051</f>
        <v>0</v>
      </c>
      <c r="H1050" s="84">
        <f t="shared" si="349"/>
        <v>0</v>
      </c>
      <c r="I1050" s="84">
        <f t="shared" si="349"/>
        <v>0</v>
      </c>
      <c r="J1050" s="103" t="s">
        <v>428</v>
      </c>
      <c r="P1050" s="103"/>
      <c r="Q1050" s="103"/>
      <c r="R1050" s="103"/>
      <c r="S1050" s="103"/>
      <c r="T1050" s="103"/>
    </row>
    <row r="1051" spans="1:20" s="28" customFormat="1" ht="27" hidden="1" customHeight="1" x14ac:dyDescent="0.2">
      <c r="A1051" s="16" t="s">
        <v>60</v>
      </c>
      <c r="B1051" s="14">
        <v>793</v>
      </c>
      <c r="C1051" s="15" t="s">
        <v>65</v>
      </c>
      <c r="D1051" s="15" t="s">
        <v>66</v>
      </c>
      <c r="E1051" s="15" t="s">
        <v>336</v>
      </c>
      <c r="F1051" s="15" t="s">
        <v>61</v>
      </c>
      <c r="G1051" s="84">
        <f t="shared" si="349"/>
        <v>0</v>
      </c>
      <c r="H1051" s="84">
        <f t="shared" si="349"/>
        <v>0</v>
      </c>
      <c r="I1051" s="84">
        <f t="shared" si="349"/>
        <v>0</v>
      </c>
      <c r="J1051" s="103">
        <v>10872600</v>
      </c>
      <c r="P1051" s="103"/>
      <c r="Q1051" s="103"/>
      <c r="R1051" s="103"/>
      <c r="S1051" s="103"/>
      <c r="T1051" s="103"/>
    </row>
    <row r="1052" spans="1:20" ht="38.25" hidden="1" x14ac:dyDescent="0.2">
      <c r="A1052" s="16" t="s">
        <v>310</v>
      </c>
      <c r="B1052" s="14">
        <v>793</v>
      </c>
      <c r="C1052" s="15" t="s">
        <v>65</v>
      </c>
      <c r="D1052" s="15" t="s">
        <v>66</v>
      </c>
      <c r="E1052" s="15" t="s">
        <v>336</v>
      </c>
      <c r="F1052" s="15" t="s">
        <v>311</v>
      </c>
      <c r="G1052" s="84">
        <f>'прил 4'!G3032</f>
        <v>0</v>
      </c>
      <c r="H1052" s="84">
        <f>'прил 4'!H3032</f>
        <v>0</v>
      </c>
      <c r="I1052" s="84">
        <f>'прил 4'!I3032</f>
        <v>0</v>
      </c>
      <c r="J1052" s="2">
        <v>200000</v>
      </c>
    </row>
    <row r="1053" spans="1:20" ht="25.5" customHeight="1" x14ac:dyDescent="0.2">
      <c r="A1053" s="16" t="s">
        <v>585</v>
      </c>
      <c r="B1053" s="14">
        <v>793</v>
      </c>
      <c r="C1053" s="15" t="s">
        <v>65</v>
      </c>
      <c r="D1053" s="15" t="s">
        <v>66</v>
      </c>
      <c r="E1053" s="15" t="s">
        <v>601</v>
      </c>
      <c r="F1053" s="15"/>
      <c r="G1053" s="84">
        <f t="shared" ref="G1053:I1054" si="350">G1054</f>
        <v>409882</v>
      </c>
      <c r="H1053" s="84">
        <f t="shared" si="350"/>
        <v>341882.51</v>
      </c>
      <c r="I1053" s="84">
        <f t="shared" si="350"/>
        <v>341882.51</v>
      </c>
      <c r="J1053" s="2">
        <f>J1046+J1047+J1048+J1049+J1050+J1051</f>
        <v>16407672</v>
      </c>
    </row>
    <row r="1054" spans="1:20" ht="25.5" customHeight="1" x14ac:dyDescent="0.2">
      <c r="A1054" s="16" t="s">
        <v>326</v>
      </c>
      <c r="B1054" s="14">
        <v>793</v>
      </c>
      <c r="C1054" s="15" t="s">
        <v>65</v>
      </c>
      <c r="D1054" s="15" t="s">
        <v>66</v>
      </c>
      <c r="E1054" s="15" t="s">
        <v>601</v>
      </c>
      <c r="F1054" s="15" t="s">
        <v>134</v>
      </c>
      <c r="G1054" s="84">
        <f t="shared" si="350"/>
        <v>409882</v>
      </c>
      <c r="H1054" s="84">
        <f t="shared" si="350"/>
        <v>341882.51</v>
      </c>
      <c r="I1054" s="84">
        <f t="shared" si="350"/>
        <v>341882.51</v>
      </c>
    </row>
    <row r="1055" spans="1:20" ht="25.5" customHeight="1" x14ac:dyDescent="0.2">
      <c r="A1055" s="16" t="s">
        <v>594</v>
      </c>
      <c r="B1055" s="14">
        <v>793</v>
      </c>
      <c r="C1055" s="15" t="s">
        <v>65</v>
      </c>
      <c r="D1055" s="15" t="s">
        <v>66</v>
      </c>
      <c r="E1055" s="15" t="s">
        <v>601</v>
      </c>
      <c r="F1055" s="15" t="s">
        <v>593</v>
      </c>
      <c r="G1055" s="84">
        <f>'прил 4'!G3035</f>
        <v>409882</v>
      </c>
      <c r="H1055" s="84">
        <f>'прил 4'!H3035</f>
        <v>341882.51</v>
      </c>
      <c r="I1055" s="84">
        <f>'прил 4'!I3035</f>
        <v>341882.51</v>
      </c>
    </row>
    <row r="1056" spans="1:20" s="18" customFormat="1" ht="25.5" x14ac:dyDescent="0.2">
      <c r="A1056" s="117" t="s">
        <v>1141</v>
      </c>
      <c r="B1056" s="14">
        <v>793</v>
      </c>
      <c r="C1056" s="15" t="s">
        <v>65</v>
      </c>
      <c r="D1056" s="15" t="s">
        <v>66</v>
      </c>
      <c r="E1056" s="15" t="s">
        <v>911</v>
      </c>
      <c r="F1056" s="15"/>
      <c r="G1056" s="70">
        <f t="shared" ref="G1056:I1057" si="351">G1057</f>
        <v>1388106.54</v>
      </c>
      <c r="H1056" s="70">
        <f t="shared" si="351"/>
        <v>1305000</v>
      </c>
      <c r="I1056" s="70">
        <f t="shared" si="351"/>
        <v>1305000</v>
      </c>
      <c r="J1056" s="159"/>
      <c r="K1056" s="180"/>
      <c r="L1056" s="180"/>
      <c r="M1056" s="180"/>
      <c r="N1056" s="180"/>
      <c r="O1056" s="180"/>
      <c r="P1056" s="180"/>
      <c r="Q1056" s="180"/>
      <c r="R1056" s="180"/>
    </row>
    <row r="1057" spans="1:20" s="18" customFormat="1" ht="36" customHeight="1" x14ac:dyDescent="0.2">
      <c r="A1057" s="16" t="s">
        <v>326</v>
      </c>
      <c r="B1057" s="14">
        <v>793</v>
      </c>
      <c r="C1057" s="15" t="s">
        <v>65</v>
      </c>
      <c r="D1057" s="15" t="s">
        <v>66</v>
      </c>
      <c r="E1057" s="15" t="s">
        <v>911</v>
      </c>
      <c r="F1057" s="15" t="s">
        <v>134</v>
      </c>
      <c r="G1057" s="70">
        <f>G1058</f>
        <v>1388106.54</v>
      </c>
      <c r="H1057" s="70">
        <f t="shared" si="351"/>
        <v>1305000</v>
      </c>
      <c r="I1057" s="70">
        <f t="shared" si="351"/>
        <v>1305000</v>
      </c>
      <c r="J1057" s="159"/>
      <c r="K1057" s="180"/>
      <c r="L1057" s="180"/>
      <c r="M1057" s="180"/>
      <c r="N1057" s="180"/>
      <c r="O1057" s="180"/>
      <c r="P1057" s="180"/>
      <c r="Q1057" s="180"/>
      <c r="R1057" s="180"/>
    </row>
    <row r="1058" spans="1:20" s="18" customFormat="1" ht="29.25" customHeight="1" x14ac:dyDescent="0.2">
      <c r="A1058" s="16" t="s">
        <v>135</v>
      </c>
      <c r="B1058" s="14">
        <v>793</v>
      </c>
      <c r="C1058" s="15" t="s">
        <v>65</v>
      </c>
      <c r="D1058" s="15" t="s">
        <v>66</v>
      </c>
      <c r="E1058" s="15" t="s">
        <v>911</v>
      </c>
      <c r="F1058" s="15" t="s">
        <v>136</v>
      </c>
      <c r="G1058" s="70">
        <f>'прил 4'!G3038</f>
        <v>1388106.54</v>
      </c>
      <c r="H1058" s="70">
        <f>'прил 4'!H3038</f>
        <v>1305000</v>
      </c>
      <c r="I1058" s="70">
        <f>'прил 4'!I3038</f>
        <v>1305000</v>
      </c>
      <c r="J1058" s="159"/>
      <c r="K1058" s="180"/>
      <c r="L1058" s="180"/>
      <c r="M1058" s="180"/>
      <c r="N1058" s="180"/>
      <c r="O1058" s="180"/>
      <c r="P1058" s="180"/>
      <c r="Q1058" s="180"/>
      <c r="R1058" s="180"/>
    </row>
    <row r="1059" spans="1:20" ht="57" hidden="1" customHeight="1" x14ac:dyDescent="0.2">
      <c r="A1059" s="101" t="s">
        <v>265</v>
      </c>
      <c r="B1059" s="14">
        <v>793</v>
      </c>
      <c r="C1059" s="15" t="s">
        <v>65</v>
      </c>
      <c r="D1059" s="15" t="s">
        <v>51</v>
      </c>
      <c r="E1059" s="15" t="s">
        <v>264</v>
      </c>
      <c r="F1059" s="15"/>
      <c r="G1059" s="84">
        <f>G1060</f>
        <v>0</v>
      </c>
      <c r="H1059" s="84">
        <f t="shared" ref="H1059:I1059" si="352">H1060</f>
        <v>0</v>
      </c>
      <c r="I1059" s="84">
        <f t="shared" si="352"/>
        <v>0</v>
      </c>
    </row>
    <row r="1060" spans="1:20" ht="25.5" hidden="1" x14ac:dyDescent="0.2">
      <c r="A1060" s="16" t="s">
        <v>315</v>
      </c>
      <c r="B1060" s="14">
        <v>793</v>
      </c>
      <c r="C1060" s="15" t="s">
        <v>65</v>
      </c>
      <c r="D1060" s="15" t="s">
        <v>51</v>
      </c>
      <c r="E1060" s="15" t="s">
        <v>264</v>
      </c>
      <c r="F1060" s="15" t="s">
        <v>316</v>
      </c>
      <c r="G1060" s="84">
        <f>G1061</f>
        <v>0</v>
      </c>
      <c r="H1060" s="84">
        <f>H1061</f>
        <v>0</v>
      </c>
      <c r="I1060" s="84">
        <f>I1061</f>
        <v>0</v>
      </c>
      <c r="J1060" s="2">
        <v>78000</v>
      </c>
    </row>
    <row r="1061" spans="1:20" hidden="1" x14ac:dyDescent="0.2">
      <c r="A1061" s="16" t="s">
        <v>317</v>
      </c>
      <c r="B1061" s="14">
        <v>793</v>
      </c>
      <c r="C1061" s="15" t="s">
        <v>65</v>
      </c>
      <c r="D1061" s="15" t="s">
        <v>51</v>
      </c>
      <c r="E1061" s="15" t="s">
        <v>264</v>
      </c>
      <c r="F1061" s="15" t="s">
        <v>318</v>
      </c>
      <c r="G1061" s="84">
        <f>'прил 4'!G3058</f>
        <v>0</v>
      </c>
      <c r="H1061" s="84">
        <f>'прил 4'!H3058</f>
        <v>0</v>
      </c>
      <c r="I1061" s="84">
        <f>'прил 4'!I3058</f>
        <v>0</v>
      </c>
      <c r="J1061" s="2">
        <v>390000</v>
      </c>
    </row>
    <row r="1062" spans="1:20" ht="108" customHeight="1" x14ac:dyDescent="0.2">
      <c r="A1062" s="101" t="s">
        <v>1322</v>
      </c>
      <c r="B1062" s="14">
        <v>793</v>
      </c>
      <c r="C1062" s="15" t="s">
        <v>65</v>
      </c>
      <c r="D1062" s="15" t="s">
        <v>51</v>
      </c>
      <c r="E1062" s="15" t="s">
        <v>1132</v>
      </c>
      <c r="F1062" s="15"/>
      <c r="G1062" s="70">
        <f>G1063</f>
        <v>0</v>
      </c>
      <c r="H1062" s="70">
        <f t="shared" ref="H1062:I1062" si="353">H1063</f>
        <v>7636575.6600000001</v>
      </c>
      <c r="I1062" s="70">
        <f t="shared" si="353"/>
        <v>7895839.2599999998</v>
      </c>
      <c r="J1062" s="158"/>
      <c r="K1062" s="69"/>
      <c r="L1062" s="69"/>
      <c r="M1062" s="69"/>
      <c r="N1062" s="69"/>
      <c r="O1062" s="69"/>
      <c r="P1062" s="69"/>
      <c r="Q1062" s="69"/>
      <c r="R1062" s="69"/>
      <c r="S1062" s="1"/>
      <c r="T1062" s="1"/>
    </row>
    <row r="1063" spans="1:20" ht="25.5" x14ac:dyDescent="0.2">
      <c r="A1063" s="16" t="s">
        <v>315</v>
      </c>
      <c r="B1063" s="14">
        <v>793</v>
      </c>
      <c r="C1063" s="15" t="s">
        <v>65</v>
      </c>
      <c r="D1063" s="15" t="s">
        <v>51</v>
      </c>
      <c r="E1063" s="15" t="s">
        <v>1132</v>
      </c>
      <c r="F1063" s="15" t="s">
        <v>316</v>
      </c>
      <c r="G1063" s="70">
        <f>G1064</f>
        <v>0</v>
      </c>
      <c r="H1063" s="70">
        <f>H1064</f>
        <v>7636575.6600000001</v>
      </c>
      <c r="I1063" s="70">
        <f>I1064</f>
        <v>7895839.2599999998</v>
      </c>
      <c r="J1063" s="158"/>
      <c r="K1063" s="69"/>
      <c r="L1063" s="69"/>
      <c r="M1063" s="69"/>
      <c r="N1063" s="69"/>
      <c r="O1063" s="69"/>
      <c r="P1063" s="69"/>
      <c r="Q1063" s="69"/>
      <c r="R1063" s="69"/>
      <c r="S1063" s="1"/>
      <c r="T1063" s="1"/>
    </row>
    <row r="1064" spans="1:20" x14ac:dyDescent="0.2">
      <c r="A1064" s="16" t="s">
        <v>317</v>
      </c>
      <c r="B1064" s="14">
        <v>793</v>
      </c>
      <c r="C1064" s="15" t="s">
        <v>65</v>
      </c>
      <c r="D1064" s="15" t="s">
        <v>51</v>
      </c>
      <c r="E1064" s="15" t="s">
        <v>1132</v>
      </c>
      <c r="F1064" s="15" t="s">
        <v>318</v>
      </c>
      <c r="G1064" s="70">
        <f>'прил 4'!G3061</f>
        <v>0</v>
      </c>
      <c r="H1064" s="70">
        <f>'прил 4'!H3061</f>
        <v>7636575.6600000001</v>
      </c>
      <c r="I1064" s="70">
        <f>'прил 4'!I3061</f>
        <v>7895839.2599999998</v>
      </c>
      <c r="J1064" s="158"/>
      <c r="K1064" s="69"/>
      <c r="L1064" s="69"/>
      <c r="M1064" s="69"/>
      <c r="N1064" s="69"/>
      <c r="O1064" s="69"/>
      <c r="P1064" s="69"/>
      <c r="Q1064" s="69"/>
      <c r="R1064" s="69"/>
      <c r="S1064" s="1"/>
      <c r="T1064" s="1"/>
    </row>
    <row r="1065" spans="1:20" ht="77.25" customHeight="1" x14ac:dyDescent="0.2">
      <c r="A1065" s="101" t="s">
        <v>1422</v>
      </c>
      <c r="B1065" s="14">
        <v>793</v>
      </c>
      <c r="C1065" s="15" t="s">
        <v>65</v>
      </c>
      <c r="D1065" s="15" t="s">
        <v>51</v>
      </c>
      <c r="E1065" s="15" t="s">
        <v>1323</v>
      </c>
      <c r="F1065" s="15"/>
      <c r="G1065" s="84">
        <f t="shared" ref="G1065:I1066" si="354">G1066</f>
        <v>47823614.560000002</v>
      </c>
      <c r="H1065" s="84">
        <f t="shared" si="354"/>
        <v>24617380.039999999</v>
      </c>
      <c r="I1065" s="84">
        <f t="shared" si="354"/>
        <v>24618021.949999999</v>
      </c>
      <c r="J1065" s="2">
        <v>189200</v>
      </c>
    </row>
    <row r="1066" spans="1:20" ht="25.5" x14ac:dyDescent="0.2">
      <c r="A1066" s="16" t="s">
        <v>315</v>
      </c>
      <c r="B1066" s="14">
        <v>793</v>
      </c>
      <c r="C1066" s="15" t="s">
        <v>65</v>
      </c>
      <c r="D1066" s="15" t="s">
        <v>51</v>
      </c>
      <c r="E1066" s="15" t="s">
        <v>1323</v>
      </c>
      <c r="F1066" s="15" t="s">
        <v>316</v>
      </c>
      <c r="G1066" s="84">
        <f t="shared" si="354"/>
        <v>47823614.560000002</v>
      </c>
      <c r="H1066" s="84">
        <f t="shared" si="354"/>
        <v>24617380.039999999</v>
      </c>
      <c r="I1066" s="84">
        <f t="shared" si="354"/>
        <v>24618021.949999999</v>
      </c>
      <c r="J1066" s="2">
        <v>270072</v>
      </c>
    </row>
    <row r="1067" spans="1:20" x14ac:dyDescent="0.2">
      <c r="A1067" s="16" t="s">
        <v>317</v>
      </c>
      <c r="B1067" s="14">
        <v>793</v>
      </c>
      <c r="C1067" s="15" t="s">
        <v>65</v>
      </c>
      <c r="D1067" s="15" t="s">
        <v>51</v>
      </c>
      <c r="E1067" s="15" t="s">
        <v>1323</v>
      </c>
      <c r="F1067" s="15" t="s">
        <v>318</v>
      </c>
      <c r="G1067" s="84">
        <f>'прил 4'!G3064</f>
        <v>47823614.560000002</v>
      </c>
      <c r="H1067" s="84">
        <f>'прил 4'!H3064</f>
        <v>24617380.039999999</v>
      </c>
      <c r="I1067" s="84">
        <f>'прил 4'!I3064</f>
        <v>24618021.949999999</v>
      </c>
      <c r="J1067" s="2">
        <v>4607800</v>
      </c>
    </row>
    <row r="1068" spans="1:20" s="18" customFormat="1" ht="25.5" x14ac:dyDescent="0.2">
      <c r="A1068" s="16" t="s">
        <v>327</v>
      </c>
      <c r="B1068" s="14">
        <v>793</v>
      </c>
      <c r="C1068" s="15" t="s">
        <v>65</v>
      </c>
      <c r="D1068" s="15" t="s">
        <v>51</v>
      </c>
      <c r="E1068" s="15" t="s">
        <v>267</v>
      </c>
      <c r="F1068" s="15"/>
      <c r="G1068" s="84">
        <f t="shared" ref="G1068:I1069" si="355">G1069</f>
        <v>148000</v>
      </c>
      <c r="H1068" s="84">
        <f t="shared" si="355"/>
        <v>148000</v>
      </c>
      <c r="I1068" s="84">
        <f t="shared" si="355"/>
        <v>148000</v>
      </c>
      <c r="J1068" s="17">
        <v>10872600</v>
      </c>
      <c r="P1068" s="17"/>
      <c r="Q1068" s="17"/>
      <c r="R1068" s="17"/>
      <c r="S1068" s="17"/>
      <c r="T1068" s="17"/>
    </row>
    <row r="1069" spans="1:20" s="18" customFormat="1" ht="25.5" x14ac:dyDescent="0.2">
      <c r="A1069" s="16" t="s">
        <v>325</v>
      </c>
      <c r="B1069" s="14">
        <v>793</v>
      </c>
      <c r="C1069" s="15" t="s">
        <v>65</v>
      </c>
      <c r="D1069" s="15" t="s">
        <v>51</v>
      </c>
      <c r="E1069" s="15" t="s">
        <v>267</v>
      </c>
      <c r="F1069" s="15" t="s">
        <v>134</v>
      </c>
      <c r="G1069" s="84">
        <f t="shared" si="355"/>
        <v>148000</v>
      </c>
      <c r="H1069" s="84">
        <f t="shared" si="355"/>
        <v>148000</v>
      </c>
      <c r="I1069" s="84">
        <f t="shared" si="355"/>
        <v>148000</v>
      </c>
      <c r="J1069" s="17">
        <v>200000</v>
      </c>
      <c r="P1069" s="17"/>
      <c r="Q1069" s="17"/>
      <c r="R1069" s="17"/>
      <c r="S1069" s="17"/>
      <c r="T1069" s="17"/>
    </row>
    <row r="1070" spans="1:20" s="18" customFormat="1" x14ac:dyDescent="0.2">
      <c r="A1070" s="16" t="s">
        <v>322</v>
      </c>
      <c r="B1070" s="14">
        <v>793</v>
      </c>
      <c r="C1070" s="15" t="s">
        <v>65</v>
      </c>
      <c r="D1070" s="15" t="s">
        <v>51</v>
      </c>
      <c r="E1070" s="15" t="s">
        <v>267</v>
      </c>
      <c r="F1070" s="15" t="s">
        <v>323</v>
      </c>
      <c r="G1070" s="84">
        <f>'прил 4'!G3073</f>
        <v>148000</v>
      </c>
      <c r="H1070" s="84">
        <f>'прил 4'!H3073</f>
        <v>148000</v>
      </c>
      <c r="I1070" s="84">
        <f>'прил 4'!I3073</f>
        <v>148000</v>
      </c>
      <c r="J1070" s="17">
        <f>SUM(J1060:J1069)</f>
        <v>16607672</v>
      </c>
      <c r="P1070" s="17"/>
      <c r="Q1070" s="17"/>
      <c r="R1070" s="17"/>
      <c r="S1070" s="17"/>
      <c r="T1070" s="17"/>
    </row>
    <row r="1071" spans="1:20" s="211" customFormat="1" ht="40.5" customHeight="1" x14ac:dyDescent="0.2">
      <c r="A1071" s="102" t="s">
        <v>1367</v>
      </c>
      <c r="B1071" s="19">
        <v>793</v>
      </c>
      <c r="C1071" s="36" t="s">
        <v>51</v>
      </c>
      <c r="D1071" s="36" t="s">
        <v>109</v>
      </c>
      <c r="E1071" s="36" t="s">
        <v>405</v>
      </c>
      <c r="F1071" s="36"/>
      <c r="G1071" s="71">
        <f>G1072</f>
        <v>50000</v>
      </c>
      <c r="H1071" s="71">
        <f t="shared" ref="H1071:I1072" si="356">H1072</f>
        <v>50000</v>
      </c>
      <c r="I1071" s="71">
        <f t="shared" si="356"/>
        <v>50000</v>
      </c>
      <c r="J1071" s="296"/>
      <c r="K1071" s="336"/>
      <c r="L1071" s="336"/>
      <c r="M1071" s="336"/>
      <c r="N1071" s="336"/>
      <c r="O1071" s="336"/>
      <c r="P1071" s="336"/>
      <c r="Q1071" s="336"/>
      <c r="R1071" s="336"/>
    </row>
    <row r="1072" spans="1:20" s="18" customFormat="1" ht="43.5" customHeight="1" x14ac:dyDescent="0.2">
      <c r="A1072" s="80" t="s">
        <v>404</v>
      </c>
      <c r="B1072" s="49">
        <v>793</v>
      </c>
      <c r="C1072" s="15" t="s">
        <v>51</v>
      </c>
      <c r="D1072" s="15" t="s">
        <v>109</v>
      </c>
      <c r="E1072" s="15" t="s">
        <v>402</v>
      </c>
      <c r="F1072" s="15"/>
      <c r="G1072" s="70">
        <f>G1073</f>
        <v>50000</v>
      </c>
      <c r="H1072" s="70">
        <f t="shared" si="356"/>
        <v>50000</v>
      </c>
      <c r="I1072" s="70">
        <f t="shared" si="356"/>
        <v>50000</v>
      </c>
      <c r="J1072" s="158"/>
      <c r="K1072" s="165"/>
      <c r="L1072" s="165"/>
      <c r="M1072" s="165"/>
      <c r="N1072" s="165"/>
      <c r="O1072" s="165"/>
      <c r="P1072" s="165"/>
      <c r="Q1072" s="165"/>
      <c r="R1072" s="165"/>
    </row>
    <row r="1073" spans="1:23" ht="30.75" customHeight="1" x14ac:dyDescent="0.2">
      <c r="A1073" s="16" t="s">
        <v>33</v>
      </c>
      <c r="B1073" s="49">
        <v>793</v>
      </c>
      <c r="C1073" s="15" t="s">
        <v>51</v>
      </c>
      <c r="D1073" s="15" t="s">
        <v>109</v>
      </c>
      <c r="E1073" s="15" t="s">
        <v>402</v>
      </c>
      <c r="F1073" s="15" t="s">
        <v>34</v>
      </c>
      <c r="G1073" s="70">
        <f t="shared" ref="G1073:I1073" si="357">G1074</f>
        <v>50000</v>
      </c>
      <c r="H1073" s="70">
        <f t="shared" si="357"/>
        <v>50000</v>
      </c>
      <c r="I1073" s="70">
        <f t="shared" si="357"/>
        <v>50000</v>
      </c>
      <c r="J1073" s="158"/>
      <c r="K1073" s="69"/>
      <c r="L1073" s="69"/>
      <c r="M1073" s="69"/>
      <c r="N1073" s="69"/>
      <c r="O1073" s="69"/>
      <c r="P1073" s="69"/>
      <c r="Q1073" s="69"/>
      <c r="R1073" s="69"/>
      <c r="S1073" s="1"/>
      <c r="T1073" s="1"/>
    </row>
    <row r="1074" spans="1:23" s="18" customFormat="1" ht="34.5" customHeight="1" x14ac:dyDescent="0.2">
      <c r="A1074" s="16" t="s">
        <v>35</v>
      </c>
      <c r="B1074" s="49">
        <v>793</v>
      </c>
      <c r="C1074" s="15" t="s">
        <v>51</v>
      </c>
      <c r="D1074" s="15" t="s">
        <v>109</v>
      </c>
      <c r="E1074" s="15" t="s">
        <v>402</v>
      </c>
      <c r="F1074" s="15" t="s">
        <v>36</v>
      </c>
      <c r="G1074" s="70">
        <f>'прил 4'!G2143</f>
        <v>50000</v>
      </c>
      <c r="H1074" s="70">
        <f>'прил 4'!H2143</f>
        <v>50000</v>
      </c>
      <c r="I1074" s="70">
        <f>'прил 4'!I2143</f>
        <v>50000</v>
      </c>
      <c r="J1074" s="158" t="e">
        <f>G1074+#REF!+#REF!+#REF!</f>
        <v>#REF!</v>
      </c>
      <c r="K1074" s="165"/>
      <c r="L1074" s="165"/>
      <c r="M1074" s="165"/>
      <c r="N1074" s="165"/>
      <c r="O1074" s="165"/>
      <c r="P1074" s="165"/>
      <c r="Q1074" s="165"/>
      <c r="R1074" s="165"/>
    </row>
    <row r="1075" spans="1:23" s="22" customFormat="1" ht="41.25" customHeight="1" x14ac:dyDescent="0.2">
      <c r="A1075" s="102" t="s">
        <v>995</v>
      </c>
      <c r="B1075" s="241">
        <v>793</v>
      </c>
      <c r="C1075" s="140" t="s">
        <v>155</v>
      </c>
      <c r="D1075" s="140" t="s">
        <v>66</v>
      </c>
      <c r="E1075" s="140" t="s">
        <v>598</v>
      </c>
      <c r="F1075" s="140"/>
      <c r="G1075" s="141">
        <f>G1087+G1081+G1100+G1107+G1110+G1113+G1084+G1088+G1091+G1114+G1076+G1094+G1097</f>
        <v>39843439</v>
      </c>
      <c r="H1075" s="141">
        <f>H1087+H1081+H1102+H1107+H1110+H1113+H1082</f>
        <v>20448565.949999999</v>
      </c>
      <c r="I1075" s="141">
        <f>I1087+I1081+I1102+I1107+I1110+I1113+I1082</f>
        <v>21770600</v>
      </c>
      <c r="J1075" s="141" t="e">
        <f>+#REF!+J1105+J1108+J1111+#REF!+#REF!+J1100</f>
        <v>#REF!</v>
      </c>
      <c r="K1075" s="141" t="e">
        <f>+#REF!+K1105+K1108+K1111+#REF!+#REF!+K1100</f>
        <v>#REF!</v>
      </c>
      <c r="L1075" s="141" t="e">
        <f>+#REF!+L1105+L1108+L1111+#REF!+#REF!+L1100</f>
        <v>#REF!</v>
      </c>
      <c r="M1075" s="141" t="e">
        <f>+#REF!+M1105+M1108+M1111+#REF!+#REF!+M1100</f>
        <v>#REF!</v>
      </c>
      <c r="N1075" s="141" t="e">
        <f>+#REF!+N1105+N1108+N1111+#REF!+#REF!+N1100</f>
        <v>#REF!</v>
      </c>
      <c r="O1075" s="141" t="e">
        <f>+#REF!+O1105+O1108+O1111+#REF!+#REF!+O1100</f>
        <v>#REF!</v>
      </c>
      <c r="P1075" s="187"/>
      <c r="Q1075" s="187"/>
      <c r="R1075" s="187"/>
      <c r="T1075" s="21">
        <f>'прил 4'!G2639+'прил 4'!G3626</f>
        <v>36843439</v>
      </c>
      <c r="U1075" s="21"/>
      <c r="V1075" s="21"/>
      <c r="W1075" s="21"/>
    </row>
    <row r="1076" spans="1:23" s="22" customFormat="1" ht="41.25" customHeight="1" x14ac:dyDescent="0.2">
      <c r="A1076" s="80" t="s">
        <v>1608</v>
      </c>
      <c r="B1076" s="241"/>
      <c r="C1076" s="140"/>
      <c r="D1076" s="140"/>
      <c r="E1076" s="82" t="s">
        <v>1609</v>
      </c>
      <c r="F1076" s="140"/>
      <c r="G1076" s="84">
        <f>G1077</f>
        <v>578074.80000000005</v>
      </c>
      <c r="H1076" s="141"/>
      <c r="I1076" s="141"/>
      <c r="J1076" s="176"/>
      <c r="K1076" s="176"/>
      <c r="L1076" s="176"/>
      <c r="M1076" s="176"/>
      <c r="N1076" s="176"/>
      <c r="O1076" s="176"/>
      <c r="P1076" s="187"/>
      <c r="Q1076" s="187"/>
      <c r="R1076" s="187"/>
      <c r="T1076" s="21"/>
      <c r="U1076" s="21"/>
      <c r="V1076" s="21"/>
      <c r="W1076" s="21"/>
    </row>
    <row r="1077" spans="1:23" s="22" customFormat="1" ht="41.25" customHeight="1" x14ac:dyDescent="0.2">
      <c r="A1077" s="80" t="s">
        <v>1608</v>
      </c>
      <c r="B1077" s="241"/>
      <c r="C1077" s="140"/>
      <c r="D1077" s="140"/>
      <c r="E1077" s="82" t="s">
        <v>1609</v>
      </c>
      <c r="F1077" s="82" t="s">
        <v>34</v>
      </c>
      <c r="G1077" s="84">
        <f>G1078</f>
        <v>578074.80000000005</v>
      </c>
      <c r="H1077" s="141"/>
      <c r="I1077" s="141"/>
      <c r="J1077" s="176"/>
      <c r="K1077" s="176"/>
      <c r="L1077" s="176"/>
      <c r="M1077" s="176"/>
      <c r="N1077" s="176"/>
      <c r="O1077" s="176"/>
      <c r="P1077" s="187"/>
      <c r="Q1077" s="187"/>
      <c r="R1077" s="187"/>
      <c r="T1077" s="21"/>
      <c r="U1077" s="21"/>
      <c r="V1077" s="21"/>
      <c r="W1077" s="21"/>
    </row>
    <row r="1078" spans="1:23" s="22" customFormat="1" ht="41.25" customHeight="1" x14ac:dyDescent="0.2">
      <c r="A1078" s="80" t="s">
        <v>1608</v>
      </c>
      <c r="B1078" s="241"/>
      <c r="C1078" s="140"/>
      <c r="D1078" s="140"/>
      <c r="E1078" s="82" t="s">
        <v>1609</v>
      </c>
      <c r="F1078" s="82" t="s">
        <v>36</v>
      </c>
      <c r="G1078" s="84">
        <f>'прил 4'!G2652</f>
        <v>578074.80000000005</v>
      </c>
      <c r="H1078" s="141"/>
      <c r="I1078" s="141"/>
      <c r="J1078" s="176"/>
      <c r="K1078" s="176"/>
      <c r="L1078" s="176"/>
      <c r="M1078" s="176"/>
      <c r="N1078" s="176"/>
      <c r="O1078" s="176"/>
      <c r="P1078" s="187"/>
      <c r="Q1078" s="187"/>
      <c r="R1078" s="187"/>
      <c r="T1078" s="21"/>
      <c r="U1078" s="21"/>
      <c r="V1078" s="21"/>
      <c r="W1078" s="21"/>
    </row>
    <row r="1079" spans="1:23" s="18" customFormat="1" ht="54" customHeight="1" x14ac:dyDescent="0.2">
      <c r="A1079" s="80" t="s">
        <v>1532</v>
      </c>
      <c r="B1079" s="81">
        <v>793</v>
      </c>
      <c r="C1079" s="82" t="s">
        <v>155</v>
      </c>
      <c r="D1079" s="82" t="s">
        <v>66</v>
      </c>
      <c r="E1079" s="15" t="s">
        <v>1368</v>
      </c>
      <c r="F1079" s="82"/>
      <c r="G1079" s="70">
        <f>G1080</f>
        <v>890000</v>
      </c>
      <c r="H1079" s="70">
        <f t="shared" ref="H1079:I1079" si="358">H1080</f>
        <v>0</v>
      </c>
      <c r="I1079" s="70">
        <f t="shared" si="358"/>
        <v>0</v>
      </c>
      <c r="J1079" s="159"/>
      <c r="K1079" s="180"/>
      <c r="L1079" s="180"/>
      <c r="M1079" s="180"/>
      <c r="N1079" s="180"/>
      <c r="O1079" s="180"/>
      <c r="P1079" s="180"/>
      <c r="Q1079" s="180"/>
      <c r="R1079" s="180"/>
    </row>
    <row r="1080" spans="1:23" ht="30.75" customHeight="1" x14ac:dyDescent="0.2">
      <c r="A1080" s="16" t="s">
        <v>91</v>
      </c>
      <c r="B1080" s="49">
        <v>793</v>
      </c>
      <c r="C1080" s="15" t="s">
        <v>155</v>
      </c>
      <c r="D1080" s="15" t="s">
        <v>66</v>
      </c>
      <c r="E1080" s="15" t="s">
        <v>1368</v>
      </c>
      <c r="F1080" s="15" t="s">
        <v>34</v>
      </c>
      <c r="G1080" s="70">
        <f t="shared" ref="G1080:I1080" si="359">G1081</f>
        <v>890000</v>
      </c>
      <c r="H1080" s="70">
        <f t="shared" si="359"/>
        <v>0</v>
      </c>
      <c r="I1080" s="70">
        <f t="shared" si="359"/>
        <v>0</v>
      </c>
      <c r="J1080" s="158"/>
      <c r="K1080" s="69"/>
      <c r="L1080" s="69"/>
      <c r="M1080" s="69"/>
      <c r="N1080" s="69"/>
      <c r="O1080" s="69"/>
      <c r="P1080" s="69"/>
      <c r="Q1080" s="69"/>
      <c r="R1080" s="69"/>
      <c r="S1080" s="1"/>
      <c r="T1080" s="1"/>
    </row>
    <row r="1081" spans="1:23" s="18" customFormat="1" ht="27.75" customHeight="1" x14ac:dyDescent="0.2">
      <c r="A1081" s="16" t="s">
        <v>317</v>
      </c>
      <c r="B1081" s="49">
        <v>793</v>
      </c>
      <c r="C1081" s="15" t="s">
        <v>155</v>
      </c>
      <c r="D1081" s="15" t="s">
        <v>66</v>
      </c>
      <c r="E1081" s="15" t="s">
        <v>1368</v>
      </c>
      <c r="F1081" s="15" t="s">
        <v>36</v>
      </c>
      <c r="G1081" s="70">
        <f>'прил 4'!G2655</f>
        <v>890000</v>
      </c>
      <c r="H1081" s="70">
        <v>0</v>
      </c>
      <c r="I1081" s="70">
        <v>0</v>
      </c>
      <c r="J1081" s="158"/>
      <c r="K1081" s="165"/>
      <c r="L1081" s="165"/>
      <c r="M1081" s="165"/>
      <c r="N1081" s="165"/>
      <c r="O1081" s="165"/>
      <c r="P1081" s="165"/>
      <c r="Q1081" s="165"/>
      <c r="R1081" s="165"/>
    </row>
    <row r="1082" spans="1:23" s="18" customFormat="1" ht="62.25" hidden="1" customHeight="1" x14ac:dyDescent="0.2">
      <c r="A1082" s="80" t="s">
        <v>1418</v>
      </c>
      <c r="B1082" s="49">
        <v>793</v>
      </c>
      <c r="C1082" s="15" t="s">
        <v>155</v>
      </c>
      <c r="D1082" s="15" t="s">
        <v>66</v>
      </c>
      <c r="E1082" s="15" t="s">
        <v>1369</v>
      </c>
      <c r="F1082" s="15"/>
      <c r="G1082" s="70">
        <f>G1083</f>
        <v>0</v>
      </c>
      <c r="H1082" s="70">
        <f t="shared" ref="H1082:I1082" si="360">H1083</f>
        <v>0</v>
      </c>
      <c r="I1082" s="70">
        <f t="shared" si="360"/>
        <v>0</v>
      </c>
      <c r="J1082" s="158"/>
      <c r="K1082" s="165"/>
      <c r="L1082" s="165"/>
      <c r="M1082" s="165"/>
      <c r="N1082" s="165"/>
      <c r="O1082" s="165"/>
      <c r="P1082" s="165"/>
      <c r="Q1082" s="165"/>
      <c r="R1082" s="165"/>
    </row>
    <row r="1083" spans="1:23" ht="30.75" hidden="1" customHeight="1" x14ac:dyDescent="0.2">
      <c r="A1083" s="16" t="s">
        <v>91</v>
      </c>
      <c r="B1083" s="49">
        <v>793</v>
      </c>
      <c r="C1083" s="15" t="s">
        <v>155</v>
      </c>
      <c r="D1083" s="15" t="s">
        <v>66</v>
      </c>
      <c r="E1083" s="15" t="s">
        <v>1369</v>
      </c>
      <c r="F1083" s="15" t="s">
        <v>316</v>
      </c>
      <c r="G1083" s="70">
        <f t="shared" ref="G1083:I1083" si="361">G1084</f>
        <v>0</v>
      </c>
      <c r="H1083" s="70">
        <f t="shared" si="361"/>
        <v>0</v>
      </c>
      <c r="I1083" s="70">
        <f t="shared" si="361"/>
        <v>0</v>
      </c>
      <c r="J1083" s="158"/>
      <c r="K1083" s="69"/>
      <c r="L1083" s="69"/>
      <c r="M1083" s="69"/>
      <c r="N1083" s="69"/>
      <c r="O1083" s="69"/>
      <c r="P1083" s="69"/>
      <c r="Q1083" s="69"/>
      <c r="R1083" s="69"/>
      <c r="S1083" s="1"/>
      <c r="T1083" s="1"/>
    </row>
    <row r="1084" spans="1:23" s="18" customFormat="1" ht="23.25" hidden="1" customHeight="1" x14ac:dyDescent="0.2">
      <c r="A1084" s="16" t="s">
        <v>317</v>
      </c>
      <c r="B1084" s="49">
        <v>793</v>
      </c>
      <c r="C1084" s="15" t="s">
        <v>155</v>
      </c>
      <c r="D1084" s="15" t="s">
        <v>66</v>
      </c>
      <c r="E1084" s="15" t="s">
        <v>1369</v>
      </c>
      <c r="F1084" s="15" t="s">
        <v>318</v>
      </c>
      <c r="G1084" s="70">
        <f>'прил 4'!G2658</f>
        <v>0</v>
      </c>
      <c r="H1084" s="70">
        <v>0</v>
      </c>
      <c r="I1084" s="70">
        <v>0</v>
      </c>
      <c r="J1084" s="158"/>
      <c r="K1084" s="165"/>
      <c r="L1084" s="165"/>
      <c r="M1084" s="165"/>
      <c r="N1084" s="165"/>
      <c r="O1084" s="165"/>
      <c r="P1084" s="165"/>
      <c r="Q1084" s="165"/>
      <c r="R1084" s="165"/>
    </row>
    <row r="1085" spans="1:23" s="18" customFormat="1" ht="79.5" customHeight="1" x14ac:dyDescent="0.2">
      <c r="A1085" s="80" t="s">
        <v>1419</v>
      </c>
      <c r="B1085" s="81">
        <v>793</v>
      </c>
      <c r="C1085" s="82" t="s">
        <v>155</v>
      </c>
      <c r="D1085" s="82" t="s">
        <v>66</v>
      </c>
      <c r="E1085" s="15" t="s">
        <v>1374</v>
      </c>
      <c r="F1085" s="82"/>
      <c r="G1085" s="84">
        <f>G1086</f>
        <v>6000000</v>
      </c>
      <c r="H1085" s="84">
        <f t="shared" ref="H1085:I1085" si="362">H1086</f>
        <v>0</v>
      </c>
      <c r="I1085" s="84">
        <f t="shared" si="362"/>
        <v>0</v>
      </c>
      <c r="J1085" s="159"/>
      <c r="K1085" s="180"/>
      <c r="L1085" s="180"/>
      <c r="M1085" s="180"/>
      <c r="N1085" s="180"/>
      <c r="O1085" s="180"/>
      <c r="P1085" s="193">
        <f>H1102+H1107+H1110+H1113</f>
        <v>20448565.949999999</v>
      </c>
      <c r="Q1085" s="180"/>
      <c r="R1085" s="180"/>
      <c r="T1085" s="17">
        <f>G1087+G1081+G1102+G1107+G1110+G1113</f>
        <v>26264189.309999999</v>
      </c>
    </row>
    <row r="1086" spans="1:23" ht="30.75" customHeight="1" x14ac:dyDescent="0.2">
      <c r="A1086" s="80" t="s">
        <v>33</v>
      </c>
      <c r="B1086" s="81">
        <v>793</v>
      </c>
      <c r="C1086" s="82" t="s">
        <v>155</v>
      </c>
      <c r="D1086" s="82" t="s">
        <v>66</v>
      </c>
      <c r="E1086" s="15" t="s">
        <v>1374</v>
      </c>
      <c r="F1086" s="82" t="s">
        <v>34</v>
      </c>
      <c r="G1086" s="84">
        <f t="shared" ref="G1086:I1086" si="363">G1087</f>
        <v>6000000</v>
      </c>
      <c r="H1086" s="84">
        <f t="shared" si="363"/>
        <v>0</v>
      </c>
      <c r="I1086" s="84">
        <f t="shared" si="363"/>
        <v>0</v>
      </c>
      <c r="J1086" s="159"/>
      <c r="K1086" s="166"/>
      <c r="L1086" s="166"/>
      <c r="M1086" s="166"/>
      <c r="N1086" s="166"/>
      <c r="O1086" s="166"/>
      <c r="P1086" s="166"/>
      <c r="Q1086" s="166"/>
      <c r="R1086" s="166"/>
      <c r="S1086" s="1"/>
      <c r="T1086" s="1"/>
    </row>
    <row r="1087" spans="1:23" s="18" customFormat="1" ht="34.5" customHeight="1" x14ac:dyDescent="0.2">
      <c r="A1087" s="80" t="s">
        <v>35</v>
      </c>
      <c r="B1087" s="81">
        <v>793</v>
      </c>
      <c r="C1087" s="82" t="s">
        <v>155</v>
      </c>
      <c r="D1087" s="82" t="s">
        <v>66</v>
      </c>
      <c r="E1087" s="15" t="s">
        <v>1374</v>
      </c>
      <c r="F1087" s="82" t="s">
        <v>36</v>
      </c>
      <c r="G1087" s="70">
        <f>'прил 4'!G2661</f>
        <v>6000000</v>
      </c>
      <c r="H1087" s="84">
        <v>0</v>
      </c>
      <c r="I1087" s="84">
        <v>0</v>
      </c>
      <c r="J1087" s="159"/>
      <c r="K1087" s="180"/>
      <c r="L1087" s="180"/>
      <c r="M1087" s="180"/>
      <c r="N1087" s="180"/>
      <c r="O1087" s="180"/>
      <c r="P1087" s="180"/>
      <c r="Q1087" s="180"/>
      <c r="R1087" s="180"/>
    </row>
    <row r="1088" spans="1:23" s="18" customFormat="1" ht="50.25" customHeight="1" x14ac:dyDescent="0.2">
      <c r="A1088" s="80" t="s">
        <v>1432</v>
      </c>
      <c r="B1088" s="49">
        <v>793</v>
      </c>
      <c r="C1088" s="15" t="s">
        <v>68</v>
      </c>
      <c r="D1088" s="15" t="s">
        <v>25</v>
      </c>
      <c r="E1088" s="15" t="s">
        <v>1480</v>
      </c>
      <c r="F1088" s="15"/>
      <c r="G1088" s="70">
        <f>G1089</f>
        <v>2000000</v>
      </c>
      <c r="H1088" s="70">
        <f t="shared" ref="H1088:I1088" si="364">H1089</f>
        <v>0</v>
      </c>
      <c r="I1088" s="70">
        <f t="shared" si="364"/>
        <v>0</v>
      </c>
      <c r="J1088" s="158"/>
      <c r="K1088" s="165"/>
      <c r="L1088" s="165"/>
      <c r="M1088" s="165"/>
      <c r="N1088" s="165"/>
      <c r="O1088" s="165"/>
      <c r="P1088" s="165"/>
      <c r="Q1088" s="165"/>
      <c r="R1088" s="165"/>
    </row>
    <row r="1089" spans="1:20" ht="30.75" customHeight="1" x14ac:dyDescent="0.2">
      <c r="A1089" s="80" t="s">
        <v>33</v>
      </c>
      <c r="B1089" s="49">
        <v>793</v>
      </c>
      <c r="C1089" s="15" t="s">
        <v>68</v>
      </c>
      <c r="D1089" s="15" t="s">
        <v>25</v>
      </c>
      <c r="E1089" s="15" t="s">
        <v>1480</v>
      </c>
      <c r="F1089" s="15" t="s">
        <v>34</v>
      </c>
      <c r="G1089" s="70">
        <f t="shared" ref="G1089:I1089" si="365">G1090</f>
        <v>2000000</v>
      </c>
      <c r="H1089" s="70">
        <f t="shared" si="365"/>
        <v>0</v>
      </c>
      <c r="I1089" s="70">
        <f t="shared" si="365"/>
        <v>0</v>
      </c>
      <c r="J1089" s="158"/>
      <c r="K1089" s="69"/>
      <c r="L1089" s="69"/>
      <c r="M1089" s="69"/>
      <c r="N1089" s="69"/>
      <c r="O1089" s="69"/>
      <c r="P1089" s="69"/>
      <c r="Q1089" s="69"/>
      <c r="R1089" s="69"/>
      <c r="S1089" s="1"/>
      <c r="T1089" s="1"/>
    </row>
    <row r="1090" spans="1:20" s="18" customFormat="1" ht="34.5" customHeight="1" x14ac:dyDescent="0.2">
      <c r="A1090" s="80" t="s">
        <v>35</v>
      </c>
      <c r="B1090" s="49">
        <v>793</v>
      </c>
      <c r="C1090" s="15" t="s">
        <v>68</v>
      </c>
      <c r="D1090" s="15" t="s">
        <v>25</v>
      </c>
      <c r="E1090" s="15" t="s">
        <v>1480</v>
      </c>
      <c r="F1090" s="15" t="s">
        <v>36</v>
      </c>
      <c r="G1090" s="70">
        <f>'прил 4'!G3127</f>
        <v>2000000</v>
      </c>
      <c r="H1090" s="70">
        <v>0</v>
      </c>
      <c r="I1090" s="70">
        <v>0</v>
      </c>
      <c r="J1090" s="158"/>
      <c r="K1090" s="165"/>
      <c r="L1090" s="165"/>
      <c r="M1090" s="165"/>
      <c r="N1090" s="165"/>
      <c r="O1090" s="165"/>
      <c r="P1090" s="165"/>
      <c r="Q1090" s="165"/>
      <c r="R1090" s="165"/>
    </row>
    <row r="1091" spans="1:20" ht="65.25" customHeight="1" x14ac:dyDescent="0.2">
      <c r="A1091" s="16" t="s">
        <v>1526</v>
      </c>
      <c r="B1091" s="49">
        <v>793</v>
      </c>
      <c r="C1091" s="15" t="s">
        <v>155</v>
      </c>
      <c r="D1091" s="15" t="s">
        <v>66</v>
      </c>
      <c r="E1091" s="15" t="s">
        <v>1527</v>
      </c>
      <c r="F1091" s="15"/>
      <c r="G1091" s="70">
        <f>G1092</f>
        <v>9000000</v>
      </c>
      <c r="H1091" s="70">
        <f t="shared" ref="G1091:I1092" si="366">H1092</f>
        <v>0</v>
      </c>
      <c r="I1091" s="70">
        <f t="shared" si="366"/>
        <v>0</v>
      </c>
      <c r="J1091" s="158"/>
      <c r="K1091" s="69"/>
      <c r="L1091" s="69"/>
      <c r="M1091" s="69"/>
      <c r="N1091" s="69"/>
      <c r="O1091" s="69"/>
      <c r="P1091" s="69"/>
      <c r="Q1091" s="69"/>
      <c r="R1091" s="69"/>
      <c r="S1091" s="1"/>
      <c r="T1091" s="1"/>
    </row>
    <row r="1092" spans="1:20" ht="25.5" x14ac:dyDescent="0.2">
      <c r="A1092" s="16" t="s">
        <v>33</v>
      </c>
      <c r="B1092" s="49">
        <v>793</v>
      </c>
      <c r="C1092" s="15" t="s">
        <v>155</v>
      </c>
      <c r="D1092" s="15" t="s">
        <v>66</v>
      </c>
      <c r="E1092" s="15" t="s">
        <v>1527</v>
      </c>
      <c r="F1092" s="15" t="s">
        <v>34</v>
      </c>
      <c r="G1092" s="70">
        <f t="shared" si="366"/>
        <v>9000000</v>
      </c>
      <c r="H1092" s="70">
        <f t="shared" si="366"/>
        <v>0</v>
      </c>
      <c r="I1092" s="70">
        <f t="shared" si="366"/>
        <v>0</v>
      </c>
      <c r="J1092" s="158"/>
      <c r="K1092" s="69"/>
      <c r="L1092" s="69"/>
      <c r="M1092" s="69"/>
      <c r="N1092" s="69"/>
      <c r="O1092" s="69"/>
      <c r="P1092" s="69"/>
      <c r="Q1092" s="69"/>
      <c r="R1092" s="69"/>
      <c r="S1092" s="1"/>
      <c r="T1092" s="1"/>
    </row>
    <row r="1093" spans="1:20" ht="25.5" x14ac:dyDescent="0.2">
      <c r="A1093" s="16" t="s">
        <v>35</v>
      </c>
      <c r="B1093" s="49">
        <v>793</v>
      </c>
      <c r="C1093" s="15" t="s">
        <v>155</v>
      </c>
      <c r="D1093" s="15" t="s">
        <v>66</v>
      </c>
      <c r="E1093" s="15" t="s">
        <v>1527</v>
      </c>
      <c r="F1093" s="15" t="s">
        <v>36</v>
      </c>
      <c r="G1093" s="70">
        <f>'прил 4'!G2664</f>
        <v>9000000</v>
      </c>
      <c r="H1093" s="70"/>
      <c r="I1093" s="70"/>
      <c r="J1093" s="158"/>
      <c r="K1093" s="69"/>
      <c r="L1093" s="69"/>
      <c r="M1093" s="69"/>
      <c r="N1093" s="69"/>
      <c r="O1093" s="69"/>
      <c r="P1093" s="69"/>
      <c r="Q1093" s="69"/>
      <c r="R1093" s="69"/>
      <c r="S1093" s="1"/>
      <c r="T1093" s="1"/>
    </row>
    <row r="1094" spans="1:20" ht="42" customHeight="1" x14ac:dyDescent="0.2">
      <c r="A1094" s="80" t="s">
        <v>1610</v>
      </c>
      <c r="B1094" s="49"/>
      <c r="C1094" s="15"/>
      <c r="D1094" s="15"/>
      <c r="E1094" s="15" t="s">
        <v>1611</v>
      </c>
      <c r="F1094" s="15"/>
      <c r="G1094" s="70">
        <f>G1095</f>
        <v>900000</v>
      </c>
      <c r="H1094" s="70"/>
      <c r="I1094" s="70"/>
      <c r="J1094" s="158"/>
      <c r="K1094" s="69"/>
      <c r="L1094" s="69"/>
      <c r="M1094" s="69"/>
      <c r="N1094" s="69"/>
      <c r="O1094" s="69"/>
      <c r="P1094" s="69"/>
      <c r="Q1094" s="69"/>
      <c r="R1094" s="69"/>
      <c r="S1094" s="1"/>
      <c r="T1094" s="1"/>
    </row>
    <row r="1095" spans="1:20" ht="25.5" x14ac:dyDescent="0.2">
      <c r="A1095" s="16" t="s">
        <v>33</v>
      </c>
      <c r="B1095" s="49"/>
      <c r="C1095" s="15"/>
      <c r="D1095" s="15"/>
      <c r="E1095" s="15" t="s">
        <v>1611</v>
      </c>
      <c r="F1095" s="15" t="s">
        <v>34</v>
      </c>
      <c r="G1095" s="70">
        <f>G1096</f>
        <v>900000</v>
      </c>
      <c r="H1095" s="70"/>
      <c r="I1095" s="70"/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 ht="25.5" x14ac:dyDescent="0.2">
      <c r="A1096" s="16" t="s">
        <v>35</v>
      </c>
      <c r="B1096" s="49"/>
      <c r="C1096" s="15"/>
      <c r="D1096" s="15"/>
      <c r="E1096" s="15" t="s">
        <v>1611</v>
      </c>
      <c r="F1096" s="15" t="s">
        <v>36</v>
      </c>
      <c r="G1096" s="70">
        <f>'прил 4'!G2667</f>
        <v>900000</v>
      </c>
      <c r="H1096" s="70"/>
      <c r="I1096" s="70"/>
      <c r="J1096" s="158"/>
      <c r="K1096" s="69"/>
      <c r="L1096" s="69"/>
      <c r="M1096" s="69"/>
      <c r="N1096" s="69"/>
      <c r="O1096" s="69"/>
      <c r="P1096" s="69"/>
      <c r="Q1096" s="69"/>
      <c r="R1096" s="69"/>
      <c r="S1096" s="1"/>
      <c r="T1096" s="1"/>
    </row>
    <row r="1097" spans="1:20" ht="51" x14ac:dyDescent="0.2">
      <c r="A1097" s="16" t="s">
        <v>1613</v>
      </c>
      <c r="B1097" s="49"/>
      <c r="C1097" s="15"/>
      <c r="D1097" s="15"/>
      <c r="E1097" s="14" t="s">
        <v>1612</v>
      </c>
      <c r="F1097" s="15"/>
      <c r="G1097" s="70">
        <f>G1098</f>
        <v>1000000</v>
      </c>
      <c r="H1097" s="70"/>
      <c r="I1097" s="70"/>
      <c r="J1097" s="158"/>
      <c r="K1097" s="69"/>
      <c r="L1097" s="69"/>
      <c r="M1097" s="69"/>
      <c r="N1097" s="69"/>
      <c r="O1097" s="69"/>
      <c r="P1097" s="69"/>
      <c r="Q1097" s="69"/>
      <c r="R1097" s="69"/>
      <c r="S1097" s="1"/>
      <c r="T1097" s="1"/>
    </row>
    <row r="1098" spans="1:20" ht="25.5" x14ac:dyDescent="0.2">
      <c r="A1098" s="16" t="s">
        <v>33</v>
      </c>
      <c r="B1098" s="49"/>
      <c r="C1098" s="15"/>
      <c r="D1098" s="15"/>
      <c r="E1098" s="14" t="s">
        <v>1612</v>
      </c>
      <c r="F1098" s="15" t="s">
        <v>34</v>
      </c>
      <c r="G1098" s="70">
        <f>G1099</f>
        <v>1000000</v>
      </c>
      <c r="H1098" s="70"/>
      <c r="I1098" s="70"/>
      <c r="J1098" s="158"/>
      <c r="K1098" s="69"/>
      <c r="L1098" s="69"/>
      <c r="M1098" s="69"/>
      <c r="N1098" s="69"/>
      <c r="O1098" s="69"/>
      <c r="P1098" s="69"/>
      <c r="Q1098" s="69"/>
      <c r="R1098" s="69"/>
      <c r="S1098" s="1"/>
      <c r="T1098" s="1"/>
    </row>
    <row r="1099" spans="1:20" ht="25.5" x14ac:dyDescent="0.2">
      <c r="A1099" s="16" t="s">
        <v>35</v>
      </c>
      <c r="B1099" s="49"/>
      <c r="C1099" s="15"/>
      <c r="D1099" s="15"/>
      <c r="E1099" s="14" t="s">
        <v>1612</v>
      </c>
      <c r="F1099" s="15" t="s">
        <v>36</v>
      </c>
      <c r="G1099" s="70">
        <f>'прил 4'!G2230</f>
        <v>1000000</v>
      </c>
      <c r="H1099" s="70"/>
      <c r="I1099" s="70"/>
      <c r="J1099" s="158"/>
      <c r="K1099" s="69"/>
      <c r="L1099" s="69"/>
      <c r="M1099" s="69"/>
      <c r="N1099" s="69"/>
      <c r="O1099" s="69"/>
      <c r="P1099" s="69"/>
      <c r="Q1099" s="69"/>
      <c r="R1099" s="69"/>
      <c r="S1099" s="1"/>
      <c r="T1099" s="1"/>
    </row>
    <row r="1100" spans="1:20" s="18" customFormat="1" ht="39" customHeight="1" x14ac:dyDescent="0.2">
      <c r="A1100" s="80" t="s">
        <v>342</v>
      </c>
      <c r="B1100" s="14">
        <v>800</v>
      </c>
      <c r="C1100" s="82" t="s">
        <v>155</v>
      </c>
      <c r="D1100" s="82" t="s">
        <v>66</v>
      </c>
      <c r="E1100" s="82" t="s">
        <v>1005</v>
      </c>
      <c r="F1100" s="82"/>
      <c r="G1100" s="84">
        <f>G1101+G1103</f>
        <v>17085438.82</v>
      </c>
      <c r="H1100" s="84">
        <f t="shared" ref="H1100:I1100" si="367">H1101</f>
        <v>17498565.949999999</v>
      </c>
      <c r="I1100" s="84">
        <f t="shared" si="367"/>
        <v>18820600</v>
      </c>
      <c r="J1100" s="159"/>
      <c r="K1100" s="180"/>
      <c r="L1100" s="180"/>
      <c r="M1100" s="180"/>
      <c r="N1100" s="180"/>
      <c r="O1100" s="180"/>
      <c r="P1100" s="180"/>
      <c r="Q1100" s="180"/>
      <c r="R1100" s="180"/>
    </row>
    <row r="1101" spans="1:20" ht="30.75" customHeight="1" x14ac:dyDescent="0.2">
      <c r="A1101" s="80" t="s">
        <v>33</v>
      </c>
      <c r="B1101" s="14">
        <v>800</v>
      </c>
      <c r="C1101" s="82" t="s">
        <v>155</v>
      </c>
      <c r="D1101" s="82" t="s">
        <v>66</v>
      </c>
      <c r="E1101" s="82" t="s">
        <v>1005</v>
      </c>
      <c r="F1101" s="82" t="s">
        <v>34</v>
      </c>
      <c r="G1101" s="84">
        <f t="shared" ref="G1101:I1101" si="368">G1102</f>
        <v>17078369.129999999</v>
      </c>
      <c r="H1101" s="84">
        <f t="shared" si="368"/>
        <v>17498565.949999999</v>
      </c>
      <c r="I1101" s="84">
        <f t="shared" si="368"/>
        <v>18820600</v>
      </c>
      <c r="J1101" s="159"/>
      <c r="K1101" s="166"/>
      <c r="L1101" s="166"/>
      <c r="M1101" s="166"/>
      <c r="N1101" s="166"/>
      <c r="O1101" s="166"/>
      <c r="P1101" s="166"/>
      <c r="Q1101" s="166"/>
      <c r="R1101" s="166"/>
      <c r="S1101" s="1"/>
      <c r="T1101" s="1"/>
    </row>
    <row r="1102" spans="1:20" s="18" customFormat="1" ht="34.5" customHeight="1" x14ac:dyDescent="0.2">
      <c r="A1102" s="80" t="s">
        <v>35</v>
      </c>
      <c r="B1102" s="14">
        <v>800</v>
      </c>
      <c r="C1102" s="82" t="s">
        <v>155</v>
      </c>
      <c r="D1102" s="82" t="s">
        <v>66</v>
      </c>
      <c r="E1102" s="82" t="s">
        <v>1005</v>
      </c>
      <c r="F1102" s="82" t="s">
        <v>36</v>
      </c>
      <c r="G1102" s="70">
        <f>'прил 4'!G3632+'прил 4'!G2679</f>
        <v>17078369.129999999</v>
      </c>
      <c r="H1102" s="70">
        <f>'прил 4'!H3632+'прил 4'!H2679</f>
        <v>17498565.949999999</v>
      </c>
      <c r="I1102" s="70">
        <f>'прил 4'!I3632+'прил 4'!I2679</f>
        <v>18820600</v>
      </c>
      <c r="J1102" s="159"/>
      <c r="K1102" s="180"/>
      <c r="L1102" s="180"/>
      <c r="M1102" s="180"/>
      <c r="N1102" s="180"/>
      <c r="O1102" s="180"/>
      <c r="P1102" s="180"/>
      <c r="Q1102" s="180"/>
      <c r="R1102" s="180"/>
    </row>
    <row r="1103" spans="1:20" s="46" customFormat="1" ht="23.25" customHeight="1" x14ac:dyDescent="0.2">
      <c r="A1103" s="16" t="s">
        <v>60</v>
      </c>
      <c r="B1103" s="81">
        <v>793</v>
      </c>
      <c r="C1103" s="82" t="s">
        <v>155</v>
      </c>
      <c r="D1103" s="82" t="s">
        <v>66</v>
      </c>
      <c r="E1103" s="82" t="s">
        <v>1005</v>
      </c>
      <c r="F1103" s="82" t="s">
        <v>61</v>
      </c>
      <c r="G1103" s="84">
        <f>G1104</f>
        <v>7069.69</v>
      </c>
      <c r="H1103" s="70"/>
      <c r="I1103" s="70"/>
      <c r="J1103" s="158"/>
      <c r="K1103" s="58"/>
      <c r="L1103" s="58"/>
      <c r="M1103" s="58"/>
      <c r="N1103" s="58"/>
      <c r="O1103" s="58"/>
      <c r="P1103" s="58"/>
      <c r="Q1103" s="58"/>
      <c r="R1103" s="58"/>
    </row>
    <row r="1104" spans="1:20" s="46" customFormat="1" ht="24.75" customHeight="1" x14ac:dyDescent="0.2">
      <c r="A1104" s="50" t="s">
        <v>129</v>
      </c>
      <c r="B1104" s="81">
        <v>793</v>
      </c>
      <c r="C1104" s="82" t="s">
        <v>155</v>
      </c>
      <c r="D1104" s="82" t="s">
        <v>66</v>
      </c>
      <c r="E1104" s="82" t="s">
        <v>1005</v>
      </c>
      <c r="F1104" s="82" t="s">
        <v>63</v>
      </c>
      <c r="G1104" s="84">
        <f>'прил 4'!G2681</f>
        <v>7069.69</v>
      </c>
      <c r="H1104" s="70"/>
      <c r="I1104" s="70"/>
      <c r="J1104" s="158"/>
      <c r="K1104" s="58"/>
      <c r="L1104" s="58"/>
      <c r="M1104" s="58"/>
      <c r="N1104" s="58"/>
      <c r="O1104" s="58"/>
      <c r="P1104" s="58"/>
      <c r="Q1104" s="58"/>
      <c r="R1104" s="58"/>
    </row>
    <row r="1105" spans="1:22" x14ac:dyDescent="0.2">
      <c r="A1105" s="16" t="s">
        <v>75</v>
      </c>
      <c r="B1105" s="49">
        <v>793</v>
      </c>
      <c r="C1105" s="15" t="s">
        <v>155</v>
      </c>
      <c r="D1105" s="15" t="s">
        <v>66</v>
      </c>
      <c r="E1105" s="15" t="s">
        <v>1046</v>
      </c>
      <c r="F1105" s="15"/>
      <c r="G1105" s="70">
        <f>G1106</f>
        <v>1945820.1800000002</v>
      </c>
      <c r="H1105" s="70">
        <f t="shared" ref="H1105:I1105" si="369">H1106</f>
        <v>2600000</v>
      </c>
      <c r="I1105" s="70">
        <f t="shared" si="369"/>
        <v>2600000</v>
      </c>
      <c r="J1105" s="158"/>
      <c r="K1105" s="69"/>
      <c r="L1105" s="69"/>
      <c r="M1105" s="69"/>
      <c r="N1105" s="69"/>
      <c r="O1105" s="69"/>
      <c r="P1105" s="69"/>
      <c r="Q1105" s="69"/>
      <c r="R1105" s="69"/>
      <c r="S1105" s="1"/>
      <c r="T1105" s="1"/>
    </row>
    <row r="1106" spans="1:22" ht="25.5" x14ac:dyDescent="0.2">
      <c r="A1106" s="16" t="s">
        <v>33</v>
      </c>
      <c r="B1106" s="49">
        <v>793</v>
      </c>
      <c r="C1106" s="15" t="s">
        <v>155</v>
      </c>
      <c r="D1106" s="15" t="s">
        <v>66</v>
      </c>
      <c r="E1106" s="15" t="s">
        <v>1046</v>
      </c>
      <c r="F1106" s="15" t="s">
        <v>34</v>
      </c>
      <c r="G1106" s="70">
        <f>G1107</f>
        <v>1945820.1800000002</v>
      </c>
      <c r="H1106" s="70">
        <f>H1107</f>
        <v>2600000</v>
      </c>
      <c r="I1106" s="70">
        <f>I1107</f>
        <v>2600000</v>
      </c>
      <c r="J1106" s="158"/>
      <c r="K1106" s="69"/>
      <c r="L1106" s="69"/>
      <c r="M1106" s="69"/>
      <c r="N1106" s="69"/>
      <c r="O1106" s="69"/>
      <c r="P1106" s="69"/>
      <c r="Q1106" s="69"/>
      <c r="R1106" s="69"/>
      <c r="S1106" s="1"/>
      <c r="T1106" s="1"/>
    </row>
    <row r="1107" spans="1:22" ht="30.75" customHeight="1" x14ac:dyDescent="0.2">
      <c r="A1107" s="16" t="s">
        <v>35</v>
      </c>
      <c r="B1107" s="49">
        <v>793</v>
      </c>
      <c r="C1107" s="15" t="s">
        <v>155</v>
      </c>
      <c r="D1107" s="15" t="s">
        <v>66</v>
      </c>
      <c r="E1107" s="15" t="s">
        <v>1046</v>
      </c>
      <c r="F1107" s="15" t="s">
        <v>36</v>
      </c>
      <c r="G1107" s="70">
        <f>'прил 4'!G2684</f>
        <v>1945820.1800000002</v>
      </c>
      <c r="H1107" s="70">
        <f>'прил 4'!H2684</f>
        <v>2600000</v>
      </c>
      <c r="I1107" s="70">
        <f>'прил 4'!I2684</f>
        <v>2600000</v>
      </c>
      <c r="J1107" s="158"/>
      <c r="K1107" s="69"/>
      <c r="L1107" s="69"/>
      <c r="M1107" s="69"/>
      <c r="N1107" s="69"/>
      <c r="O1107" s="69"/>
      <c r="P1107" s="69"/>
      <c r="Q1107" s="69"/>
      <c r="R1107" s="69"/>
      <c r="S1107" s="1"/>
      <c r="T1107" s="1"/>
    </row>
    <row r="1108" spans="1:22" ht="26.25" customHeight="1" x14ac:dyDescent="0.2">
      <c r="A1108" s="16" t="s">
        <v>73</v>
      </c>
      <c r="B1108" s="49">
        <v>793</v>
      </c>
      <c r="C1108" s="15" t="s">
        <v>155</v>
      </c>
      <c r="D1108" s="15" t="s">
        <v>66</v>
      </c>
      <c r="E1108" s="15" t="s">
        <v>1047</v>
      </c>
      <c r="F1108" s="15"/>
      <c r="G1108" s="70">
        <f t="shared" ref="G1108:I1109" si="370">G1109</f>
        <v>50000</v>
      </c>
      <c r="H1108" s="70">
        <f t="shared" si="370"/>
        <v>50000</v>
      </c>
      <c r="I1108" s="70">
        <f t="shared" si="370"/>
        <v>50000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2" ht="26.25" customHeight="1" x14ac:dyDescent="0.2">
      <c r="A1109" s="16" t="s">
        <v>33</v>
      </c>
      <c r="B1109" s="49">
        <v>793</v>
      </c>
      <c r="C1109" s="15" t="s">
        <v>155</v>
      </c>
      <c r="D1109" s="15" t="s">
        <v>66</v>
      </c>
      <c r="E1109" s="15" t="s">
        <v>1047</v>
      </c>
      <c r="F1109" s="15" t="s">
        <v>34</v>
      </c>
      <c r="G1109" s="70">
        <f t="shared" si="370"/>
        <v>50000</v>
      </c>
      <c r="H1109" s="70">
        <f t="shared" si="370"/>
        <v>50000</v>
      </c>
      <c r="I1109" s="70">
        <f t="shared" si="370"/>
        <v>50000</v>
      </c>
      <c r="J1109" s="158"/>
      <c r="K1109" s="69"/>
      <c r="L1109" s="69"/>
      <c r="M1109" s="69"/>
      <c r="N1109" s="69"/>
      <c r="O1109" s="69"/>
      <c r="P1109" s="69"/>
      <c r="Q1109" s="69"/>
      <c r="R1109" s="69"/>
      <c r="S1109" s="1"/>
      <c r="T1109" s="1"/>
    </row>
    <row r="1110" spans="1:22" ht="25.5" x14ac:dyDescent="0.2">
      <c r="A1110" s="16" t="s">
        <v>35</v>
      </c>
      <c r="B1110" s="49">
        <v>793</v>
      </c>
      <c r="C1110" s="15" t="s">
        <v>155</v>
      </c>
      <c r="D1110" s="15" t="s">
        <v>66</v>
      </c>
      <c r="E1110" s="15" t="s">
        <v>1047</v>
      </c>
      <c r="F1110" s="15" t="s">
        <v>36</v>
      </c>
      <c r="G1110" s="70">
        <f>'прил 4'!G2689</f>
        <v>50000</v>
      </c>
      <c r="H1110" s="70">
        <f>'прил 4'!H2689</f>
        <v>50000</v>
      </c>
      <c r="I1110" s="70">
        <f>'прил 4'!I2689</f>
        <v>50000</v>
      </c>
      <c r="J1110" s="158"/>
      <c r="K1110" s="69"/>
      <c r="L1110" s="69"/>
      <c r="M1110" s="69"/>
      <c r="N1110" s="69"/>
      <c r="O1110" s="69"/>
      <c r="P1110" s="69"/>
      <c r="Q1110" s="69"/>
      <c r="R1110" s="69"/>
      <c r="S1110" s="1"/>
      <c r="T1110" s="1"/>
    </row>
    <row r="1111" spans="1:22" ht="30.75" customHeight="1" x14ac:dyDescent="0.2">
      <c r="A1111" s="16" t="s">
        <v>616</v>
      </c>
      <c r="B1111" s="49">
        <v>793</v>
      </c>
      <c r="C1111" s="15" t="s">
        <v>155</v>
      </c>
      <c r="D1111" s="15" t="s">
        <v>66</v>
      </c>
      <c r="E1111" s="15" t="s">
        <v>1048</v>
      </c>
      <c r="F1111" s="15"/>
      <c r="G1111" s="70">
        <f t="shared" ref="G1111:I1112" si="371">G1112</f>
        <v>300000</v>
      </c>
      <c r="H1111" s="70">
        <f t="shared" si="371"/>
        <v>300000</v>
      </c>
      <c r="I1111" s="70">
        <f t="shared" si="371"/>
        <v>300000</v>
      </c>
      <c r="J1111" s="158"/>
      <c r="K1111" s="69"/>
      <c r="L1111" s="69"/>
      <c r="M1111" s="69"/>
      <c r="N1111" s="69"/>
      <c r="O1111" s="69"/>
      <c r="P1111" s="69"/>
      <c r="Q1111" s="69"/>
      <c r="R1111" s="69"/>
      <c r="S1111" s="1"/>
      <c r="T1111" s="1"/>
    </row>
    <row r="1112" spans="1:22" ht="30.75" customHeight="1" x14ac:dyDescent="0.2">
      <c r="A1112" s="16" t="s">
        <v>33</v>
      </c>
      <c r="B1112" s="49">
        <v>793</v>
      </c>
      <c r="C1112" s="15" t="s">
        <v>155</v>
      </c>
      <c r="D1112" s="15" t="s">
        <v>66</v>
      </c>
      <c r="E1112" s="15" t="s">
        <v>1048</v>
      </c>
      <c r="F1112" s="15" t="s">
        <v>34</v>
      </c>
      <c r="G1112" s="70">
        <f t="shared" si="371"/>
        <v>300000</v>
      </c>
      <c r="H1112" s="70">
        <f t="shared" si="371"/>
        <v>300000</v>
      </c>
      <c r="I1112" s="70">
        <f t="shared" si="371"/>
        <v>300000</v>
      </c>
      <c r="J1112" s="158"/>
      <c r="K1112" s="69"/>
      <c r="L1112" s="69"/>
      <c r="M1112" s="69"/>
      <c r="N1112" s="69"/>
      <c r="O1112" s="69"/>
      <c r="P1112" s="69"/>
      <c r="Q1112" s="69"/>
      <c r="R1112" s="69"/>
      <c r="S1112" s="1"/>
      <c r="T1112" s="1"/>
    </row>
    <row r="1113" spans="1:22" ht="30.75" customHeight="1" x14ac:dyDescent="0.2">
      <c r="A1113" s="16" t="s">
        <v>35</v>
      </c>
      <c r="B1113" s="49">
        <v>793</v>
      </c>
      <c r="C1113" s="15" t="s">
        <v>155</v>
      </c>
      <c r="D1113" s="15" t="s">
        <v>66</v>
      </c>
      <c r="E1113" s="15" t="s">
        <v>1048</v>
      </c>
      <c r="F1113" s="15" t="s">
        <v>36</v>
      </c>
      <c r="G1113" s="70">
        <f>'прил 4'!G2692</f>
        <v>300000</v>
      </c>
      <c r="H1113" s="70">
        <f>'прил 4'!H2692</f>
        <v>300000</v>
      </c>
      <c r="I1113" s="70">
        <f>'прил 4'!I2692</f>
        <v>300000</v>
      </c>
      <c r="J1113" s="158"/>
      <c r="K1113" s="69"/>
      <c r="L1113" s="69"/>
      <c r="M1113" s="69"/>
      <c r="N1113" s="69"/>
      <c r="O1113" s="69"/>
      <c r="P1113" s="69"/>
      <c r="Q1113" s="69"/>
      <c r="R1113" s="69"/>
      <c r="S1113" s="1"/>
      <c r="T1113" s="1"/>
    </row>
    <row r="1114" spans="1:22" s="18" customFormat="1" ht="25.5" x14ac:dyDescent="0.2">
      <c r="A1114" s="16" t="s">
        <v>1566</v>
      </c>
      <c r="B1114" s="81">
        <v>793</v>
      </c>
      <c r="C1114" s="82" t="s">
        <v>155</v>
      </c>
      <c r="D1114" s="82" t="s">
        <v>66</v>
      </c>
      <c r="E1114" s="82" t="s">
        <v>1578</v>
      </c>
      <c r="F1114" s="82"/>
      <c r="G1114" s="84">
        <f>G1115</f>
        <v>94105.2</v>
      </c>
      <c r="H1114" s="84">
        <f t="shared" ref="H1114:I1114" si="372">H1115</f>
        <v>0</v>
      </c>
      <c r="I1114" s="84">
        <f t="shared" si="372"/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  <c r="S1114" s="165"/>
      <c r="T1114" s="165"/>
    </row>
    <row r="1115" spans="1:22" s="18" customFormat="1" ht="25.5" x14ac:dyDescent="0.2">
      <c r="A1115" s="16" t="s">
        <v>33</v>
      </c>
      <c r="B1115" s="81">
        <v>793</v>
      </c>
      <c r="C1115" s="82" t="s">
        <v>155</v>
      </c>
      <c r="D1115" s="82" t="s">
        <v>66</v>
      </c>
      <c r="E1115" s="82" t="s">
        <v>1578</v>
      </c>
      <c r="F1115" s="82" t="s">
        <v>34</v>
      </c>
      <c r="G1115" s="84">
        <f>G1116</f>
        <v>94105.2</v>
      </c>
      <c r="H1115" s="84">
        <f>H1116</f>
        <v>0</v>
      </c>
      <c r="I1115" s="84">
        <f>I1116</f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  <c r="S1115" s="165"/>
      <c r="T1115" s="165"/>
    </row>
    <row r="1116" spans="1:22" s="18" customFormat="1" ht="25.5" x14ac:dyDescent="0.2">
      <c r="A1116" s="16" t="s">
        <v>35</v>
      </c>
      <c r="B1116" s="81">
        <v>793</v>
      </c>
      <c r="C1116" s="82" t="s">
        <v>155</v>
      </c>
      <c r="D1116" s="82" t="s">
        <v>66</v>
      </c>
      <c r="E1116" s="82" t="s">
        <v>1578</v>
      </c>
      <c r="F1116" s="15" t="s">
        <v>36</v>
      </c>
      <c r="G1116" s="70">
        <f>'прил 4'!G2709</f>
        <v>94105.2</v>
      </c>
      <c r="H1116" s="84">
        <v>0</v>
      </c>
      <c r="I1116" s="84"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22" s="74" customFormat="1" ht="42" customHeight="1" x14ac:dyDescent="0.25">
      <c r="A1117" s="77" t="s">
        <v>103</v>
      </c>
      <c r="B1117" s="73"/>
      <c r="C1117" s="73"/>
      <c r="D1117" s="73"/>
      <c r="E1117" s="73"/>
      <c r="F1117" s="73"/>
      <c r="G1117" s="218">
        <f>G1124+G1161+G1176+G1183+G1192+G1200+G1204+G1226+G1230+G1118</f>
        <v>156750909.89000002</v>
      </c>
      <c r="H1117" s="218">
        <f t="shared" ref="H1117:I1117" si="373">H1124+H1161+H1176+H1183+H1192+H1200+H1204+H1226+H1230</f>
        <v>149151746.99000001</v>
      </c>
      <c r="I1117" s="218">
        <f t="shared" si="373"/>
        <v>149974746.16</v>
      </c>
      <c r="J1117" s="106"/>
      <c r="P1117" s="106"/>
      <c r="Q1117" s="106"/>
      <c r="R1117" s="106"/>
      <c r="S1117" s="106"/>
      <c r="T1117" s="106"/>
      <c r="V1117" s="106"/>
    </row>
    <row r="1118" spans="1:22" ht="23.25" customHeight="1" x14ac:dyDescent="0.2">
      <c r="A1118" s="34" t="s">
        <v>253</v>
      </c>
      <c r="B1118" s="19">
        <v>7936</v>
      </c>
      <c r="C1118" s="36" t="s">
        <v>155</v>
      </c>
      <c r="D1118" s="36" t="s">
        <v>155</v>
      </c>
      <c r="E1118" s="36" t="s">
        <v>501</v>
      </c>
      <c r="F1118" s="140"/>
      <c r="G1118" s="71">
        <f>G1119</f>
        <v>3062072.12</v>
      </c>
      <c r="H1118" s="71"/>
      <c r="I1118" s="71"/>
      <c r="J1118" s="304"/>
      <c r="K1118" s="69"/>
      <c r="L1118" s="69"/>
      <c r="M1118" s="69"/>
      <c r="N1118" s="69"/>
      <c r="O1118" s="69"/>
      <c r="P1118" s="69"/>
      <c r="Q1118" s="69"/>
      <c r="R1118" s="69"/>
      <c r="S1118" s="1"/>
      <c r="T1118" s="1"/>
    </row>
    <row r="1119" spans="1:22" s="18" customFormat="1" ht="22.5" customHeight="1" x14ac:dyDescent="0.2">
      <c r="A1119" s="16" t="s">
        <v>253</v>
      </c>
      <c r="B1119" s="49">
        <v>793</v>
      </c>
      <c r="C1119" s="15" t="s">
        <v>155</v>
      </c>
      <c r="D1119" s="15" t="s">
        <v>155</v>
      </c>
      <c r="E1119" s="15" t="s">
        <v>502</v>
      </c>
      <c r="F1119" s="15"/>
      <c r="G1119" s="70">
        <f>G1120+G1122</f>
        <v>3062072.12</v>
      </c>
      <c r="H1119" s="70">
        <f t="shared" ref="G1119:I1120" si="374">H1120</f>
        <v>0</v>
      </c>
      <c r="I1119" s="70">
        <f t="shared" si="374"/>
        <v>0</v>
      </c>
      <c r="J1119" s="158"/>
      <c r="K1119" s="165"/>
      <c r="L1119" s="165"/>
      <c r="M1119" s="165"/>
      <c r="N1119" s="165"/>
      <c r="O1119" s="165"/>
      <c r="P1119" s="165"/>
      <c r="Q1119" s="165"/>
      <c r="R1119" s="165"/>
    </row>
    <row r="1120" spans="1:22" ht="35.25" customHeight="1" x14ac:dyDescent="0.2">
      <c r="A1120" s="16" t="s">
        <v>91</v>
      </c>
      <c r="B1120" s="49">
        <v>793</v>
      </c>
      <c r="C1120" s="15" t="s">
        <v>155</v>
      </c>
      <c r="D1120" s="15" t="s">
        <v>155</v>
      </c>
      <c r="E1120" s="15" t="s">
        <v>502</v>
      </c>
      <c r="F1120" s="15" t="s">
        <v>316</v>
      </c>
      <c r="G1120" s="70">
        <f t="shared" si="374"/>
        <v>2642072.12</v>
      </c>
      <c r="H1120" s="70">
        <f t="shared" si="374"/>
        <v>0</v>
      </c>
      <c r="I1120" s="70">
        <f t="shared" si="374"/>
        <v>0</v>
      </c>
      <c r="J1120" s="158"/>
      <c r="K1120" s="69"/>
      <c r="L1120" s="69"/>
      <c r="M1120" s="69"/>
      <c r="N1120" s="69"/>
      <c r="O1120" s="69"/>
      <c r="P1120" s="69"/>
      <c r="Q1120" s="69"/>
      <c r="R1120" s="69"/>
      <c r="S1120" s="1"/>
      <c r="T1120" s="1"/>
    </row>
    <row r="1121" spans="1:22" s="18" customFormat="1" ht="25.5" customHeight="1" x14ac:dyDescent="0.2">
      <c r="A1121" s="16" t="s">
        <v>317</v>
      </c>
      <c r="B1121" s="49">
        <v>793</v>
      </c>
      <c r="C1121" s="15" t="s">
        <v>155</v>
      </c>
      <c r="D1121" s="15" t="s">
        <v>155</v>
      </c>
      <c r="E1121" s="15" t="s">
        <v>502</v>
      </c>
      <c r="F1121" s="15" t="s">
        <v>318</v>
      </c>
      <c r="G1121" s="70">
        <v>2642072.12</v>
      </c>
      <c r="H1121" s="70"/>
      <c r="I1121" s="70"/>
      <c r="J1121" s="158"/>
      <c r="K1121" s="165"/>
      <c r="L1121" s="165"/>
      <c r="M1121" s="165"/>
      <c r="N1121" s="165"/>
      <c r="O1121" s="165"/>
      <c r="P1121" s="165"/>
      <c r="Q1121" s="165"/>
      <c r="R1121" s="165"/>
    </row>
    <row r="1122" spans="1:22" ht="25.5" x14ac:dyDescent="0.2">
      <c r="A1122" s="80" t="s">
        <v>27</v>
      </c>
      <c r="B1122" s="82" t="s">
        <v>89</v>
      </c>
      <c r="C1122" s="82" t="s">
        <v>23</v>
      </c>
      <c r="D1122" s="82" t="s">
        <v>25</v>
      </c>
      <c r="E1122" s="82" t="s">
        <v>1554</v>
      </c>
      <c r="F1122" s="82" t="s">
        <v>28</v>
      </c>
      <c r="G1122" s="70">
        <f>G1123</f>
        <v>420000</v>
      </c>
      <c r="H1122" s="84">
        <f>H1123</f>
        <v>0</v>
      </c>
      <c r="I1122" s="84">
        <f>I1123</f>
        <v>0</v>
      </c>
      <c r="J1122" s="159"/>
      <c r="K1122" s="166"/>
      <c r="L1122" s="166"/>
      <c r="M1122" s="166"/>
      <c r="N1122" s="166"/>
      <c r="O1122" s="166"/>
      <c r="P1122" s="166"/>
      <c r="Q1122" s="166"/>
      <c r="R1122" s="166"/>
      <c r="S1122" s="1"/>
      <c r="T1122" s="1"/>
    </row>
    <row r="1123" spans="1:22" ht="19.5" customHeight="1" x14ac:dyDescent="0.2">
      <c r="A1123" s="80" t="s">
        <v>29</v>
      </c>
      <c r="B1123" s="82" t="s">
        <v>89</v>
      </c>
      <c r="C1123" s="82" t="s">
        <v>23</v>
      </c>
      <c r="D1123" s="82" t="s">
        <v>25</v>
      </c>
      <c r="E1123" s="82" t="s">
        <v>1554</v>
      </c>
      <c r="F1123" s="82" t="s">
        <v>30</v>
      </c>
      <c r="G1123" s="84">
        <f>'прил 4'!G1222</f>
        <v>420000</v>
      </c>
      <c r="H1123" s="84">
        <v>0</v>
      </c>
      <c r="I1123" s="84">
        <v>0</v>
      </c>
      <c r="J1123" s="159"/>
      <c r="K1123" s="166"/>
      <c r="L1123" s="166"/>
      <c r="M1123" s="166"/>
      <c r="N1123" s="166"/>
      <c r="O1123" s="166"/>
      <c r="P1123" s="166"/>
      <c r="Q1123" s="166"/>
      <c r="R1123" s="166"/>
      <c r="S1123" s="1"/>
      <c r="T1123" s="1"/>
    </row>
    <row r="1124" spans="1:22" s="211" customFormat="1" ht="25.5" customHeight="1" x14ac:dyDescent="0.2">
      <c r="A1124" s="34" t="s">
        <v>1078</v>
      </c>
      <c r="B1124" s="35">
        <v>793</v>
      </c>
      <c r="C1124" s="36" t="s">
        <v>16</v>
      </c>
      <c r="D1124" s="36" t="s">
        <v>25</v>
      </c>
      <c r="E1124" s="36" t="s">
        <v>222</v>
      </c>
      <c r="F1124" s="36"/>
      <c r="G1124" s="71">
        <f>G1125+G1129</f>
        <v>103946018.11999999</v>
      </c>
      <c r="H1124" s="71">
        <f t="shared" ref="H1124:I1124" si="375">H1125+H1129</f>
        <v>103934948.06</v>
      </c>
      <c r="I1124" s="71">
        <f t="shared" si="375"/>
        <v>104313162.90000001</v>
      </c>
      <c r="J1124" s="210">
        <v>1816051</v>
      </c>
      <c r="P1124" s="210"/>
      <c r="Q1124" s="210"/>
      <c r="R1124" s="210"/>
      <c r="S1124" s="210"/>
      <c r="T1124" s="210"/>
    </row>
    <row r="1125" spans="1:22" s="22" customFormat="1" x14ac:dyDescent="0.2">
      <c r="A1125" s="34" t="s">
        <v>1077</v>
      </c>
      <c r="B1125" s="35">
        <v>793</v>
      </c>
      <c r="C1125" s="36" t="s">
        <v>16</v>
      </c>
      <c r="D1125" s="36" t="s">
        <v>25</v>
      </c>
      <c r="E1125" s="36" t="s">
        <v>223</v>
      </c>
      <c r="F1125" s="36"/>
      <c r="G1125" s="141">
        <f>G1126</f>
        <v>2637355</v>
      </c>
      <c r="H1125" s="71">
        <f t="shared" ref="H1125:I1125" si="376">H1126</f>
        <v>2637355</v>
      </c>
      <c r="I1125" s="71">
        <f t="shared" si="376"/>
        <v>2637355</v>
      </c>
      <c r="J1125" s="21">
        <v>22376720</v>
      </c>
      <c r="P1125" s="21"/>
      <c r="Q1125" s="21"/>
      <c r="R1125" s="21"/>
      <c r="S1125" s="21"/>
      <c r="T1125" s="21"/>
    </row>
    <row r="1126" spans="1:22" ht="25.5" x14ac:dyDescent="0.2">
      <c r="A1126" s="16" t="s">
        <v>72</v>
      </c>
      <c r="B1126" s="14">
        <v>793</v>
      </c>
      <c r="C1126" s="15" t="s">
        <v>16</v>
      </c>
      <c r="D1126" s="15" t="s">
        <v>25</v>
      </c>
      <c r="E1126" s="15" t="s">
        <v>224</v>
      </c>
      <c r="F1126" s="15"/>
      <c r="G1126" s="84">
        <f>G1127</f>
        <v>2637355</v>
      </c>
      <c r="H1126" s="70">
        <f t="shared" ref="H1126:I1127" si="377">H1127</f>
        <v>2637355</v>
      </c>
      <c r="I1126" s="70">
        <f t="shared" si="377"/>
        <v>2637355</v>
      </c>
      <c r="J1126" s="2">
        <v>1931480</v>
      </c>
    </row>
    <row r="1127" spans="1:22" ht="51" x14ac:dyDescent="0.2">
      <c r="A1127" s="16" t="s">
        <v>294</v>
      </c>
      <c r="B1127" s="14">
        <v>793</v>
      </c>
      <c r="C1127" s="15" t="s">
        <v>16</v>
      </c>
      <c r="D1127" s="15" t="s">
        <v>25</v>
      </c>
      <c r="E1127" s="15" t="s">
        <v>224</v>
      </c>
      <c r="F1127" s="15" t="s">
        <v>55</v>
      </c>
      <c r="G1127" s="84">
        <f>G1128</f>
        <v>2637355</v>
      </c>
      <c r="H1127" s="70">
        <f t="shared" si="377"/>
        <v>2637355</v>
      </c>
      <c r="I1127" s="70">
        <f t="shared" si="377"/>
        <v>2637355</v>
      </c>
      <c r="J1127" s="2">
        <v>3861060</v>
      </c>
    </row>
    <row r="1128" spans="1:22" ht="25.5" x14ac:dyDescent="0.2">
      <c r="A1128" s="16" t="s">
        <v>53</v>
      </c>
      <c r="B1128" s="14">
        <v>793</v>
      </c>
      <c r="C1128" s="15" t="s">
        <v>16</v>
      </c>
      <c r="D1128" s="15" t="s">
        <v>25</v>
      </c>
      <c r="E1128" s="15" t="s">
        <v>224</v>
      </c>
      <c r="F1128" s="15" t="s">
        <v>56</v>
      </c>
      <c r="G1128" s="84">
        <f>'прил 4'!G1610</f>
        <v>2637355</v>
      </c>
      <c r="H1128" s="70">
        <f>'прил 4'!H1610</f>
        <v>2637355</v>
      </c>
      <c r="I1128" s="70">
        <f>'прил 4'!I1610</f>
        <v>2637355</v>
      </c>
      <c r="J1128" s="2">
        <v>36840</v>
      </c>
    </row>
    <row r="1129" spans="1:22" s="46" customFormat="1" x14ac:dyDescent="0.2">
      <c r="A1129" s="56" t="s">
        <v>1079</v>
      </c>
      <c r="B1129" s="14">
        <v>793</v>
      </c>
      <c r="C1129" s="15" t="s">
        <v>16</v>
      </c>
      <c r="D1129" s="15" t="s">
        <v>51</v>
      </c>
      <c r="E1129" s="15" t="s">
        <v>226</v>
      </c>
      <c r="F1129" s="15"/>
      <c r="G1129" s="84">
        <f>G1130+G1137</f>
        <v>101308663.11999999</v>
      </c>
      <c r="H1129" s="70">
        <f t="shared" ref="H1129:I1129" si="378">H1130+H1137</f>
        <v>101297593.06</v>
      </c>
      <c r="I1129" s="70">
        <f t="shared" si="378"/>
        <v>101675807.90000001</v>
      </c>
      <c r="J1129" s="104">
        <v>1772668</v>
      </c>
      <c r="P1129" s="104"/>
      <c r="Q1129" s="104"/>
      <c r="R1129" s="104"/>
      <c r="S1129" s="104"/>
      <c r="T1129" s="104"/>
      <c r="V1129" s="104"/>
    </row>
    <row r="1130" spans="1:22" s="46" customFormat="1" ht="25.5" x14ac:dyDescent="0.2">
      <c r="A1130" s="16" t="s">
        <v>72</v>
      </c>
      <c r="B1130" s="14">
        <v>793</v>
      </c>
      <c r="C1130" s="15" t="s">
        <v>16</v>
      </c>
      <c r="D1130" s="15" t="s">
        <v>51</v>
      </c>
      <c r="E1130" s="15" t="s">
        <v>227</v>
      </c>
      <c r="F1130" s="15"/>
      <c r="G1130" s="84">
        <f>G1131+G1133+G1135</f>
        <v>92165533.349999994</v>
      </c>
      <c r="H1130" s="70">
        <f t="shared" ref="H1130:I1130" si="379">H1131+H1133+H1135</f>
        <v>92073222</v>
      </c>
      <c r="I1130" s="70">
        <f t="shared" si="379"/>
        <v>92123222</v>
      </c>
      <c r="J1130" s="104">
        <v>26732</v>
      </c>
      <c r="P1130" s="104"/>
      <c r="Q1130" s="104"/>
      <c r="R1130" s="104"/>
      <c r="S1130" s="104"/>
      <c r="T1130" s="104"/>
    </row>
    <row r="1131" spans="1:22" s="46" customFormat="1" ht="51" x14ac:dyDescent="0.2">
      <c r="A1131" s="16" t="s">
        <v>294</v>
      </c>
      <c r="B1131" s="14">
        <v>793</v>
      </c>
      <c r="C1131" s="15" t="s">
        <v>16</v>
      </c>
      <c r="D1131" s="15" t="s">
        <v>51</v>
      </c>
      <c r="E1131" s="15" t="s">
        <v>227</v>
      </c>
      <c r="F1131" s="15" t="s">
        <v>55</v>
      </c>
      <c r="G1131" s="84">
        <f>G1132</f>
        <v>87369833.920000002</v>
      </c>
      <c r="H1131" s="70">
        <f>H1132</f>
        <v>87573222</v>
      </c>
      <c r="I1131" s="70">
        <f>I1132</f>
        <v>87623222</v>
      </c>
      <c r="J1131" s="104">
        <v>292420</v>
      </c>
      <c r="P1131" s="104"/>
      <c r="Q1131" s="104"/>
      <c r="R1131" s="104"/>
      <c r="S1131" s="104"/>
      <c r="T1131" s="104"/>
    </row>
    <row r="1132" spans="1:22" s="46" customFormat="1" ht="34.5" customHeight="1" x14ac:dyDescent="0.2">
      <c r="A1132" s="16" t="s">
        <v>53</v>
      </c>
      <c r="B1132" s="14">
        <v>793</v>
      </c>
      <c r="C1132" s="15" t="s">
        <v>16</v>
      </c>
      <c r="D1132" s="15" t="s">
        <v>51</v>
      </c>
      <c r="E1132" s="15" t="s">
        <v>227</v>
      </c>
      <c r="F1132" s="15" t="s">
        <v>56</v>
      </c>
      <c r="G1132" s="84">
        <f>'прил 4'!G1626</f>
        <v>87369833.920000002</v>
      </c>
      <c r="H1132" s="70">
        <f>'прил 4'!H1626</f>
        <v>87573222</v>
      </c>
      <c r="I1132" s="70">
        <f>'прил 4'!I1626</f>
        <v>87623222</v>
      </c>
      <c r="J1132" s="104">
        <v>7380</v>
      </c>
      <c r="P1132" s="104"/>
      <c r="Q1132" s="104"/>
      <c r="R1132" s="104"/>
      <c r="S1132" s="104"/>
      <c r="T1132" s="104"/>
    </row>
    <row r="1133" spans="1:22" s="46" customFormat="1" x14ac:dyDescent="0.2">
      <c r="A1133" s="16" t="s">
        <v>297</v>
      </c>
      <c r="B1133" s="14">
        <v>793</v>
      </c>
      <c r="C1133" s="15" t="s">
        <v>16</v>
      </c>
      <c r="D1133" s="15" t="s">
        <v>51</v>
      </c>
      <c r="E1133" s="15" t="s">
        <v>227</v>
      </c>
      <c r="F1133" s="15" t="s">
        <v>34</v>
      </c>
      <c r="G1133" s="84">
        <f>G1134</f>
        <v>4544311.3499999996</v>
      </c>
      <c r="H1133" s="70">
        <f t="shared" ref="H1133:I1133" si="380">H1134</f>
        <v>4500000</v>
      </c>
      <c r="I1133" s="70">
        <f t="shared" si="380"/>
        <v>4500000</v>
      </c>
      <c r="J1133" s="104">
        <v>10000</v>
      </c>
      <c r="P1133" s="104"/>
      <c r="Q1133" s="104"/>
      <c r="R1133" s="104"/>
      <c r="S1133" s="104"/>
      <c r="T1133" s="104"/>
    </row>
    <row r="1134" spans="1:22" s="46" customFormat="1" ht="25.5" x14ac:dyDescent="0.2">
      <c r="A1134" s="16" t="s">
        <v>35</v>
      </c>
      <c r="B1134" s="14">
        <v>793</v>
      </c>
      <c r="C1134" s="15" t="s">
        <v>16</v>
      </c>
      <c r="D1134" s="15" t="s">
        <v>51</v>
      </c>
      <c r="E1134" s="15" t="s">
        <v>227</v>
      </c>
      <c r="F1134" s="15" t="s">
        <v>36</v>
      </c>
      <c r="G1134" s="84">
        <f>'прил 4'!G1628</f>
        <v>4544311.3499999996</v>
      </c>
      <c r="H1134" s="70">
        <f>'прил 4'!H1628</f>
        <v>4500000</v>
      </c>
      <c r="I1134" s="70">
        <f>'прил 4'!I1628</f>
        <v>4500000</v>
      </c>
      <c r="J1134" s="104">
        <f>SUM(J1124:J1133)</f>
        <v>32131351</v>
      </c>
      <c r="P1134" s="104"/>
      <c r="Q1134" s="104"/>
      <c r="R1134" s="104"/>
      <c r="S1134" s="104"/>
      <c r="T1134" s="104"/>
    </row>
    <row r="1135" spans="1:22" s="46" customFormat="1" ht="21.75" customHeight="1" x14ac:dyDescent="0.2">
      <c r="A1135" s="16" t="s">
        <v>133</v>
      </c>
      <c r="B1135" s="14">
        <v>793</v>
      </c>
      <c r="C1135" s="15" t="s">
        <v>16</v>
      </c>
      <c r="D1135" s="15" t="s">
        <v>51</v>
      </c>
      <c r="E1135" s="15" t="s">
        <v>227</v>
      </c>
      <c r="F1135" s="15" t="s">
        <v>134</v>
      </c>
      <c r="G1135" s="84">
        <f>G1136</f>
        <v>251388.08</v>
      </c>
      <c r="H1135" s="70">
        <f t="shared" ref="H1135:I1135" si="381">H1136</f>
        <v>0</v>
      </c>
      <c r="I1135" s="70">
        <f t="shared" si="381"/>
        <v>0</v>
      </c>
      <c r="J1135" s="159"/>
      <c r="K1135" s="200"/>
      <c r="L1135" s="200"/>
      <c r="M1135" s="200"/>
      <c r="N1135" s="200"/>
      <c r="O1135" s="200"/>
      <c r="P1135" s="200"/>
      <c r="Q1135" s="200"/>
      <c r="R1135" s="200"/>
    </row>
    <row r="1136" spans="1:22" s="46" customFormat="1" ht="29.25" customHeight="1" x14ac:dyDescent="0.2">
      <c r="A1136" s="16" t="s">
        <v>135</v>
      </c>
      <c r="B1136" s="14">
        <v>793</v>
      </c>
      <c r="C1136" s="15" t="s">
        <v>16</v>
      </c>
      <c r="D1136" s="15" t="s">
        <v>51</v>
      </c>
      <c r="E1136" s="15" t="s">
        <v>227</v>
      </c>
      <c r="F1136" s="15" t="s">
        <v>136</v>
      </c>
      <c r="G1136" s="84">
        <f>'прил 4'!G1630+'прил 4'!G1712</f>
        <v>251388.08</v>
      </c>
      <c r="H1136" s="70">
        <f>'прил 4'!H1630</f>
        <v>0</v>
      </c>
      <c r="I1136" s="70">
        <f>'прил 4'!I1630</f>
        <v>0</v>
      </c>
      <c r="J1136" s="159"/>
      <c r="K1136" s="200"/>
      <c r="L1136" s="200"/>
      <c r="M1136" s="200"/>
      <c r="N1136" s="200"/>
      <c r="O1136" s="200"/>
      <c r="P1136" s="200"/>
      <c r="Q1136" s="200"/>
      <c r="R1136" s="200"/>
    </row>
    <row r="1137" spans="1:20" s="46" customFormat="1" ht="38.25" x14ac:dyDescent="0.2">
      <c r="A1137" s="321" t="s">
        <v>1334</v>
      </c>
      <c r="B1137" s="14">
        <v>793</v>
      </c>
      <c r="C1137" s="15" t="s">
        <v>16</v>
      </c>
      <c r="D1137" s="15" t="s">
        <v>51</v>
      </c>
      <c r="E1137" s="15" t="s">
        <v>1333</v>
      </c>
      <c r="F1137" s="323"/>
      <c r="G1137" s="369">
        <f>G1138+G1143+G1148+G1153+G1158</f>
        <v>9143129.7699999996</v>
      </c>
      <c r="H1137" s="324">
        <f t="shared" ref="H1137:I1137" si="382">H1138+H1143+H1148+H1153+H1158</f>
        <v>9224371.0600000005</v>
      </c>
      <c r="I1137" s="324">
        <f t="shared" si="382"/>
        <v>9552585.8999999985</v>
      </c>
      <c r="J1137" s="158"/>
      <c r="K1137" s="58"/>
      <c r="L1137" s="58"/>
      <c r="M1137" s="58"/>
      <c r="N1137" s="58"/>
      <c r="O1137" s="58"/>
      <c r="P1137" s="58"/>
      <c r="Q1137" s="58"/>
      <c r="R1137" s="58"/>
    </row>
    <row r="1138" spans="1:20" s="3" customFormat="1" ht="63.75" x14ac:dyDescent="0.2">
      <c r="A1138" s="299" t="s">
        <v>1343</v>
      </c>
      <c r="B1138" s="14">
        <v>793</v>
      </c>
      <c r="C1138" s="15" t="s">
        <v>16</v>
      </c>
      <c r="D1138" s="15" t="s">
        <v>51</v>
      </c>
      <c r="E1138" s="15" t="s">
        <v>1329</v>
      </c>
      <c r="F1138" s="15"/>
      <c r="G1138" s="84">
        <f>G1139+G1141</f>
        <v>1928427.4</v>
      </c>
      <c r="H1138" s="70">
        <f>H1139+H1141</f>
        <v>1945578.34</v>
      </c>
      <c r="I1138" s="70">
        <f>I1139+I1141</f>
        <v>2014868.14</v>
      </c>
      <c r="J1138" s="105"/>
      <c r="P1138" s="105"/>
      <c r="Q1138" s="105"/>
      <c r="R1138" s="105"/>
      <c r="S1138" s="105"/>
      <c r="T1138" s="105"/>
    </row>
    <row r="1139" spans="1:20" s="3" customFormat="1" ht="51" x14ac:dyDescent="0.2">
      <c r="A1139" s="16" t="s">
        <v>294</v>
      </c>
      <c r="B1139" s="14">
        <v>793</v>
      </c>
      <c r="C1139" s="15" t="s">
        <v>16</v>
      </c>
      <c r="D1139" s="15" t="s">
        <v>51</v>
      </c>
      <c r="E1139" s="15" t="s">
        <v>1329</v>
      </c>
      <c r="F1139" s="15" t="s">
        <v>55</v>
      </c>
      <c r="G1139" s="84">
        <f>G1140</f>
        <v>1801427.44</v>
      </c>
      <c r="H1139" s="70">
        <f>H1140</f>
        <v>1782578.77</v>
      </c>
      <c r="I1139" s="70">
        <f>I1140</f>
        <v>1887868.14</v>
      </c>
      <c r="J1139" s="105"/>
      <c r="P1139" s="105"/>
      <c r="Q1139" s="105"/>
      <c r="R1139" s="105"/>
      <c r="S1139" s="105"/>
      <c r="T1139" s="105"/>
    </row>
    <row r="1140" spans="1:20" s="3" customFormat="1" ht="25.5" x14ac:dyDescent="0.2">
      <c r="A1140" s="16" t="s">
        <v>53</v>
      </c>
      <c r="B1140" s="14">
        <v>793</v>
      </c>
      <c r="C1140" s="15" t="s">
        <v>16</v>
      </c>
      <c r="D1140" s="15" t="s">
        <v>51</v>
      </c>
      <c r="E1140" s="15" t="s">
        <v>1329</v>
      </c>
      <c r="F1140" s="15" t="s">
        <v>56</v>
      </c>
      <c r="G1140" s="84">
        <f>'прил 4'!G1637</f>
        <v>1801427.44</v>
      </c>
      <c r="H1140" s="70">
        <f>'прил 4'!H1637</f>
        <v>1782578.77</v>
      </c>
      <c r="I1140" s="70">
        <f>'прил 4'!I1637</f>
        <v>1887868.14</v>
      </c>
      <c r="J1140" s="105"/>
      <c r="P1140" s="105"/>
      <c r="Q1140" s="105"/>
      <c r="R1140" s="105"/>
      <c r="S1140" s="105"/>
      <c r="T1140" s="105"/>
    </row>
    <row r="1141" spans="1:20" s="3" customFormat="1" x14ac:dyDescent="0.2">
      <c r="A1141" s="16" t="s">
        <v>297</v>
      </c>
      <c r="B1141" s="14">
        <v>793</v>
      </c>
      <c r="C1141" s="15" t="s">
        <v>16</v>
      </c>
      <c r="D1141" s="15" t="s">
        <v>51</v>
      </c>
      <c r="E1141" s="15" t="s">
        <v>1329</v>
      </c>
      <c r="F1141" s="15" t="s">
        <v>34</v>
      </c>
      <c r="G1141" s="84">
        <f>G1142</f>
        <v>126999.96</v>
      </c>
      <c r="H1141" s="70">
        <f>H1142</f>
        <v>162999.57</v>
      </c>
      <c r="I1141" s="70">
        <f>I1142</f>
        <v>127000</v>
      </c>
      <c r="J1141" s="105"/>
      <c r="P1141" s="105"/>
      <c r="Q1141" s="105"/>
      <c r="R1141" s="105"/>
      <c r="S1141" s="105"/>
      <c r="T1141" s="105"/>
    </row>
    <row r="1142" spans="1:20" s="3" customFormat="1" ht="25.5" x14ac:dyDescent="0.2">
      <c r="A1142" s="16" t="s">
        <v>35</v>
      </c>
      <c r="B1142" s="14">
        <v>793</v>
      </c>
      <c r="C1142" s="15" t="s">
        <v>16</v>
      </c>
      <c r="D1142" s="15" t="s">
        <v>51</v>
      </c>
      <c r="E1142" s="15" t="s">
        <v>1329</v>
      </c>
      <c r="F1142" s="15" t="s">
        <v>36</v>
      </c>
      <c r="G1142" s="84">
        <f>'прил 4'!G1641</f>
        <v>126999.96</v>
      </c>
      <c r="H1142" s="70">
        <f>'прил 4'!H1641</f>
        <v>162999.57</v>
      </c>
      <c r="I1142" s="70">
        <f>'прил 4'!I1641</f>
        <v>127000</v>
      </c>
      <c r="J1142" s="105"/>
      <c r="P1142" s="105"/>
      <c r="Q1142" s="105"/>
      <c r="R1142" s="105"/>
      <c r="S1142" s="105"/>
      <c r="T1142" s="105"/>
    </row>
    <row r="1143" spans="1:20" s="3" customFormat="1" ht="67.5" customHeight="1" x14ac:dyDescent="0.2">
      <c r="A1143" s="299" t="s">
        <v>1344</v>
      </c>
      <c r="B1143" s="14">
        <v>793</v>
      </c>
      <c r="C1143" s="15" t="s">
        <v>16</v>
      </c>
      <c r="D1143" s="15" t="s">
        <v>51</v>
      </c>
      <c r="E1143" s="15" t="s">
        <v>1335</v>
      </c>
      <c r="F1143" s="15"/>
      <c r="G1143" s="84">
        <f>G1144+G1146</f>
        <v>5785282.1800000006</v>
      </c>
      <c r="H1143" s="70">
        <f>H1144+H1146</f>
        <v>5836735</v>
      </c>
      <c r="I1143" s="70">
        <f>I1144+I1146</f>
        <v>6044604.4000000004</v>
      </c>
      <c r="J1143" s="105"/>
      <c r="P1143" s="105"/>
      <c r="Q1143" s="105"/>
      <c r="R1143" s="105"/>
      <c r="S1143" s="105"/>
      <c r="T1143" s="105"/>
    </row>
    <row r="1144" spans="1:20" s="3" customFormat="1" ht="51" x14ac:dyDescent="0.2">
      <c r="A1144" s="16" t="s">
        <v>294</v>
      </c>
      <c r="B1144" s="14">
        <v>793</v>
      </c>
      <c r="C1144" s="15" t="s">
        <v>16</v>
      </c>
      <c r="D1144" s="15" t="s">
        <v>51</v>
      </c>
      <c r="E1144" s="15" t="s">
        <v>1335</v>
      </c>
      <c r="F1144" s="15" t="s">
        <v>55</v>
      </c>
      <c r="G1144" s="84">
        <f>G1145</f>
        <v>5549068.0300000003</v>
      </c>
      <c r="H1144" s="70">
        <f t="shared" ref="H1144:I1144" si="383">H1145</f>
        <v>5643718.3600000003</v>
      </c>
      <c r="I1144" s="70">
        <f t="shared" si="383"/>
        <v>5846020.46</v>
      </c>
      <c r="J1144" s="105"/>
      <c r="P1144" s="105"/>
      <c r="Q1144" s="105"/>
      <c r="R1144" s="105"/>
      <c r="S1144" s="105"/>
      <c r="T1144" s="105"/>
    </row>
    <row r="1145" spans="1:20" s="3" customFormat="1" ht="25.5" x14ac:dyDescent="0.2">
      <c r="A1145" s="16" t="s">
        <v>53</v>
      </c>
      <c r="B1145" s="14">
        <v>793</v>
      </c>
      <c r="C1145" s="15" t="s">
        <v>16</v>
      </c>
      <c r="D1145" s="15" t="s">
        <v>51</v>
      </c>
      <c r="E1145" s="15" t="s">
        <v>1335</v>
      </c>
      <c r="F1145" s="15" t="s">
        <v>56</v>
      </c>
      <c r="G1145" s="84">
        <f>'прил 4'!G1645</f>
        <v>5549068.0300000003</v>
      </c>
      <c r="H1145" s="70">
        <f>'прил 4'!H1645</f>
        <v>5643718.3600000003</v>
      </c>
      <c r="I1145" s="70">
        <f>'прил 4'!I1645</f>
        <v>5846020.46</v>
      </c>
      <c r="J1145" s="105"/>
      <c r="P1145" s="105"/>
      <c r="Q1145" s="105"/>
      <c r="R1145" s="105"/>
      <c r="S1145" s="105"/>
      <c r="T1145" s="105"/>
    </row>
    <row r="1146" spans="1:20" s="3" customFormat="1" x14ac:dyDescent="0.2">
      <c r="A1146" s="16" t="s">
        <v>297</v>
      </c>
      <c r="B1146" s="14">
        <v>793</v>
      </c>
      <c r="C1146" s="15" t="s">
        <v>16</v>
      </c>
      <c r="D1146" s="15" t="s">
        <v>51</v>
      </c>
      <c r="E1146" s="15" t="s">
        <v>1335</v>
      </c>
      <c r="F1146" s="15" t="s">
        <v>34</v>
      </c>
      <c r="G1146" s="84">
        <f>G1147</f>
        <v>236214.15</v>
      </c>
      <c r="H1146" s="70">
        <f>H1147</f>
        <v>193016.63999999998</v>
      </c>
      <c r="I1146" s="70">
        <f>I1147</f>
        <v>198583.94</v>
      </c>
      <c r="J1146" s="105"/>
      <c r="P1146" s="105"/>
      <c r="Q1146" s="105"/>
      <c r="R1146" s="105"/>
      <c r="S1146" s="105"/>
      <c r="T1146" s="105"/>
    </row>
    <row r="1147" spans="1:20" s="3" customFormat="1" ht="25.5" x14ac:dyDescent="0.2">
      <c r="A1147" s="16" t="s">
        <v>35</v>
      </c>
      <c r="B1147" s="14">
        <v>793</v>
      </c>
      <c r="C1147" s="15" t="s">
        <v>16</v>
      </c>
      <c r="D1147" s="15" t="s">
        <v>51</v>
      </c>
      <c r="E1147" s="15" t="s">
        <v>1335</v>
      </c>
      <c r="F1147" s="15" t="s">
        <v>36</v>
      </c>
      <c r="G1147" s="84">
        <f>'прил 4'!G1647</f>
        <v>236214.15</v>
      </c>
      <c r="H1147" s="70">
        <f>'прил 4'!H1647</f>
        <v>193016.63999999998</v>
      </c>
      <c r="I1147" s="70">
        <f>'прил 4'!I1647</f>
        <v>198583.94</v>
      </c>
      <c r="J1147" s="105"/>
      <c r="P1147" s="105"/>
      <c r="Q1147" s="105"/>
      <c r="R1147" s="105"/>
      <c r="S1147" s="105"/>
      <c r="T1147" s="105"/>
    </row>
    <row r="1148" spans="1:20" s="3" customFormat="1" ht="55.5" customHeight="1" x14ac:dyDescent="0.2">
      <c r="A1148" s="299" t="s">
        <v>600</v>
      </c>
      <c r="B1148" s="14">
        <v>793</v>
      </c>
      <c r="C1148" s="15" t="s">
        <v>16</v>
      </c>
      <c r="D1148" s="15" t="s">
        <v>51</v>
      </c>
      <c r="E1148" s="15" t="s">
        <v>1336</v>
      </c>
      <c r="F1148" s="15"/>
      <c r="G1148" s="84">
        <f>G1149+G1151</f>
        <v>964213.7</v>
      </c>
      <c r="H1148" s="70">
        <f>H1149+H1151</f>
        <v>972789.17</v>
      </c>
      <c r="I1148" s="70">
        <f>I1149+I1151</f>
        <v>1007434.0700000001</v>
      </c>
      <c r="J1148" s="158"/>
      <c r="K1148" s="62"/>
      <c r="L1148" s="62"/>
      <c r="M1148" s="62"/>
      <c r="N1148" s="62"/>
      <c r="O1148" s="62"/>
      <c r="P1148" s="63">
        <f>G1148+G1143+G1138</f>
        <v>8677923.2800000012</v>
      </c>
      <c r="Q1148" s="62">
        <v>8302302.54</v>
      </c>
      <c r="R1148" s="63">
        <f>P1148-Q1148</f>
        <v>375620.74000000115</v>
      </c>
    </row>
    <row r="1149" spans="1:20" s="3" customFormat="1" ht="51" x14ac:dyDescent="0.2">
      <c r="A1149" s="16" t="s">
        <v>294</v>
      </c>
      <c r="B1149" s="14">
        <v>793</v>
      </c>
      <c r="C1149" s="15" t="s">
        <v>16</v>
      </c>
      <c r="D1149" s="15" t="s">
        <v>51</v>
      </c>
      <c r="E1149" s="15" t="s">
        <v>1336</v>
      </c>
      <c r="F1149" s="15" t="s">
        <v>55</v>
      </c>
      <c r="G1149" s="84">
        <f>G1150</f>
        <v>882154.84</v>
      </c>
      <c r="H1149" s="70">
        <f>H1150</f>
        <v>899434.27</v>
      </c>
      <c r="I1149" s="70">
        <f>I1150</f>
        <v>934691.4</v>
      </c>
      <c r="J1149" s="158"/>
      <c r="K1149" s="62"/>
      <c r="L1149" s="62"/>
      <c r="M1149" s="62"/>
      <c r="N1149" s="62"/>
      <c r="O1149" s="62"/>
      <c r="P1149" s="62"/>
      <c r="Q1149" s="62"/>
      <c r="R1149" s="62"/>
    </row>
    <row r="1150" spans="1:20" s="3" customFormat="1" ht="25.5" x14ac:dyDescent="0.2">
      <c r="A1150" s="16" t="s">
        <v>53</v>
      </c>
      <c r="B1150" s="14">
        <v>793</v>
      </c>
      <c r="C1150" s="15" t="s">
        <v>16</v>
      </c>
      <c r="D1150" s="15" t="s">
        <v>51</v>
      </c>
      <c r="E1150" s="15" t="s">
        <v>1336</v>
      </c>
      <c r="F1150" s="15" t="s">
        <v>56</v>
      </c>
      <c r="G1150" s="84">
        <f>'прил 4'!G1652</f>
        <v>882154.84</v>
      </c>
      <c r="H1150" s="70">
        <f>'прил 4'!H1652</f>
        <v>899434.27</v>
      </c>
      <c r="I1150" s="70">
        <f>'прил 4'!I1652</f>
        <v>934691.4</v>
      </c>
      <c r="J1150" s="158"/>
      <c r="K1150" s="62"/>
      <c r="L1150" s="62"/>
      <c r="M1150" s="63"/>
      <c r="N1150" s="62"/>
      <c r="O1150" s="62"/>
      <c r="P1150" s="62"/>
      <c r="Q1150" s="62"/>
      <c r="R1150" s="62"/>
    </row>
    <row r="1151" spans="1:20" s="3" customFormat="1" ht="21.75" customHeight="1" x14ac:dyDescent="0.2">
      <c r="A1151" s="16" t="s">
        <v>297</v>
      </c>
      <c r="B1151" s="14">
        <v>793</v>
      </c>
      <c r="C1151" s="15" t="s">
        <v>16</v>
      </c>
      <c r="D1151" s="15" t="s">
        <v>51</v>
      </c>
      <c r="E1151" s="15" t="s">
        <v>1336</v>
      </c>
      <c r="F1151" s="15" t="s">
        <v>34</v>
      </c>
      <c r="G1151" s="84">
        <f>G1152</f>
        <v>82058.86</v>
      </c>
      <c r="H1151" s="70">
        <f>H1152</f>
        <v>73354.899999999994</v>
      </c>
      <c r="I1151" s="70">
        <f>I1152</f>
        <v>72742.67</v>
      </c>
      <c r="J1151" s="158"/>
      <c r="K1151" s="62"/>
      <c r="L1151" s="62"/>
      <c r="M1151" s="62"/>
      <c r="N1151" s="62"/>
      <c r="O1151" s="62"/>
      <c r="P1151" s="62"/>
      <c r="Q1151" s="62"/>
      <c r="R1151" s="62"/>
    </row>
    <row r="1152" spans="1:20" s="3" customFormat="1" ht="25.5" x14ac:dyDescent="0.2">
      <c r="A1152" s="16" t="s">
        <v>35</v>
      </c>
      <c r="B1152" s="14">
        <v>793</v>
      </c>
      <c r="C1152" s="15" t="s">
        <v>16</v>
      </c>
      <c r="D1152" s="15" t="s">
        <v>51</v>
      </c>
      <c r="E1152" s="15" t="s">
        <v>1336</v>
      </c>
      <c r="F1152" s="15" t="s">
        <v>36</v>
      </c>
      <c r="G1152" s="84">
        <f>'прил 4'!G1654</f>
        <v>82058.86</v>
      </c>
      <c r="H1152" s="70">
        <f>'прил 4'!H1654</f>
        <v>73354.899999999994</v>
      </c>
      <c r="I1152" s="70">
        <f>'прил 4'!I1654</f>
        <v>72742.67</v>
      </c>
      <c r="J1152" s="158"/>
      <c r="K1152" s="62"/>
      <c r="L1152" s="62"/>
      <c r="M1152" s="62"/>
      <c r="N1152" s="62"/>
      <c r="O1152" s="62"/>
      <c r="P1152" s="62"/>
      <c r="Q1152" s="62"/>
      <c r="R1152" s="62"/>
    </row>
    <row r="1153" spans="1:20" ht="37.5" customHeight="1" x14ac:dyDescent="0.2">
      <c r="A1153" s="298" t="s">
        <v>1345</v>
      </c>
      <c r="B1153" s="14">
        <v>793</v>
      </c>
      <c r="C1153" s="15" t="s">
        <v>16</v>
      </c>
      <c r="D1153" s="15" t="s">
        <v>51</v>
      </c>
      <c r="E1153" s="15" t="s">
        <v>1326</v>
      </c>
      <c r="F1153" s="15"/>
      <c r="G1153" s="84">
        <f>G1154+G1156</f>
        <v>451206.49</v>
      </c>
      <c r="H1153" s="70">
        <f>H1154+H1156</f>
        <v>455268.55</v>
      </c>
      <c r="I1153" s="70">
        <f>I1154+I1156</f>
        <v>471679.29</v>
      </c>
    </row>
    <row r="1154" spans="1:20" s="3" customFormat="1" ht="51" x14ac:dyDescent="0.2">
      <c r="A1154" s="16" t="s">
        <v>294</v>
      </c>
      <c r="B1154" s="14">
        <v>793</v>
      </c>
      <c r="C1154" s="15" t="s">
        <v>16</v>
      </c>
      <c r="D1154" s="15" t="s">
        <v>51</v>
      </c>
      <c r="E1154" s="15" t="s">
        <v>1326</v>
      </c>
      <c r="F1154" s="15" t="s">
        <v>55</v>
      </c>
      <c r="G1154" s="84">
        <f>G1155</f>
        <v>415207</v>
      </c>
      <c r="H1154" s="70">
        <f>H1155</f>
        <v>410268</v>
      </c>
      <c r="I1154" s="70">
        <f>I1155</f>
        <v>435678</v>
      </c>
      <c r="J1154" s="105"/>
      <c r="P1154" s="105"/>
      <c r="Q1154" s="105"/>
      <c r="R1154" s="105"/>
      <c r="S1154" s="105"/>
      <c r="T1154" s="105"/>
    </row>
    <row r="1155" spans="1:20" s="3" customFormat="1" ht="25.5" x14ac:dyDescent="0.2">
      <c r="A1155" s="16" t="s">
        <v>53</v>
      </c>
      <c r="B1155" s="14">
        <v>793</v>
      </c>
      <c r="C1155" s="15" t="s">
        <v>16</v>
      </c>
      <c r="D1155" s="15" t="s">
        <v>51</v>
      </c>
      <c r="E1155" s="15" t="s">
        <v>1326</v>
      </c>
      <c r="F1155" s="15" t="s">
        <v>56</v>
      </c>
      <c r="G1155" s="84">
        <f>'прил 4'!G1657</f>
        <v>415207</v>
      </c>
      <c r="H1155" s="70">
        <f>'прил 4'!H1657</f>
        <v>410268</v>
      </c>
      <c r="I1155" s="70">
        <f>'прил 4'!I1657</f>
        <v>435678</v>
      </c>
      <c r="J1155" s="105"/>
      <c r="P1155" s="105"/>
      <c r="Q1155" s="105"/>
      <c r="R1155" s="105"/>
      <c r="S1155" s="105"/>
      <c r="T1155" s="105"/>
    </row>
    <row r="1156" spans="1:20" ht="25.5" customHeight="1" x14ac:dyDescent="0.2">
      <c r="A1156" s="16" t="s">
        <v>297</v>
      </c>
      <c r="B1156" s="14">
        <v>793</v>
      </c>
      <c r="C1156" s="15" t="s">
        <v>16</v>
      </c>
      <c r="D1156" s="15" t="s">
        <v>51</v>
      </c>
      <c r="E1156" s="15" t="s">
        <v>1326</v>
      </c>
      <c r="F1156" s="15" t="s">
        <v>34</v>
      </c>
      <c r="G1156" s="84">
        <f>G1157</f>
        <v>35999.49</v>
      </c>
      <c r="H1156" s="70">
        <f>H1157</f>
        <v>45000.55</v>
      </c>
      <c r="I1156" s="70">
        <f>I1157</f>
        <v>36001.29</v>
      </c>
    </row>
    <row r="1157" spans="1:20" ht="25.5" customHeight="1" x14ac:dyDescent="0.2">
      <c r="A1157" s="16" t="s">
        <v>35</v>
      </c>
      <c r="B1157" s="14">
        <v>793</v>
      </c>
      <c r="C1157" s="15" t="s">
        <v>16</v>
      </c>
      <c r="D1157" s="15" t="s">
        <v>51</v>
      </c>
      <c r="E1157" s="15" t="s">
        <v>1326</v>
      </c>
      <c r="F1157" s="15" t="s">
        <v>36</v>
      </c>
      <c r="G1157" s="84">
        <f>'прил 4'!G1659</f>
        <v>35999.49</v>
      </c>
      <c r="H1157" s="70">
        <f>'прил 4'!H1659</f>
        <v>45000.55</v>
      </c>
      <c r="I1157" s="70">
        <f>'прил 4'!I1659</f>
        <v>36001.29</v>
      </c>
    </row>
    <row r="1158" spans="1:20" s="46" customFormat="1" ht="52.5" customHeight="1" x14ac:dyDescent="0.2">
      <c r="A1158" s="298" t="s">
        <v>1346</v>
      </c>
      <c r="B1158" s="14">
        <v>793</v>
      </c>
      <c r="C1158" s="15" t="s">
        <v>16</v>
      </c>
      <c r="D1158" s="15" t="s">
        <v>51</v>
      </c>
      <c r="E1158" s="15" t="s">
        <v>1320</v>
      </c>
      <c r="F1158" s="15"/>
      <c r="G1158" s="84">
        <f t="shared" ref="G1158:I1159" si="384">G1159</f>
        <v>14000</v>
      </c>
      <c r="H1158" s="70">
        <f t="shared" si="384"/>
        <v>14000</v>
      </c>
      <c r="I1158" s="70">
        <f t="shared" si="384"/>
        <v>14000</v>
      </c>
      <c r="J1158" s="104"/>
      <c r="P1158" s="104"/>
      <c r="Q1158" s="104"/>
      <c r="R1158" s="104"/>
      <c r="S1158" s="104"/>
      <c r="T1158" s="104"/>
    </row>
    <row r="1159" spans="1:20" s="46" customFormat="1" x14ac:dyDescent="0.2">
      <c r="A1159" s="16" t="s">
        <v>297</v>
      </c>
      <c r="B1159" s="14">
        <v>793</v>
      </c>
      <c r="C1159" s="15" t="s">
        <v>16</v>
      </c>
      <c r="D1159" s="15" t="s">
        <v>51</v>
      </c>
      <c r="E1159" s="15" t="s">
        <v>1320</v>
      </c>
      <c r="F1159" s="15" t="s">
        <v>34</v>
      </c>
      <c r="G1159" s="84">
        <f t="shared" si="384"/>
        <v>14000</v>
      </c>
      <c r="H1159" s="84">
        <f t="shared" si="384"/>
        <v>14000</v>
      </c>
      <c r="I1159" s="84">
        <f t="shared" si="384"/>
        <v>14000</v>
      </c>
      <c r="J1159" s="104"/>
      <c r="P1159" s="104"/>
      <c r="Q1159" s="104"/>
      <c r="R1159" s="104"/>
      <c r="S1159" s="104"/>
      <c r="T1159" s="104"/>
    </row>
    <row r="1160" spans="1:20" s="46" customFormat="1" ht="25.5" x14ac:dyDescent="0.2">
      <c r="A1160" s="16" t="s">
        <v>35</v>
      </c>
      <c r="B1160" s="14">
        <v>793</v>
      </c>
      <c r="C1160" s="15" t="s">
        <v>16</v>
      </c>
      <c r="D1160" s="15" t="s">
        <v>51</v>
      </c>
      <c r="E1160" s="15" t="s">
        <v>1320</v>
      </c>
      <c r="F1160" s="15" t="s">
        <v>36</v>
      </c>
      <c r="G1160" s="84">
        <f>'прил 4'!G1662</f>
        <v>14000</v>
      </c>
      <c r="H1160" s="84">
        <f>'прил 4'!H1662</f>
        <v>14000</v>
      </c>
      <c r="I1160" s="84">
        <f>'прил 4'!I1662</f>
        <v>14000</v>
      </c>
      <c r="J1160" s="104"/>
      <c r="P1160" s="104"/>
      <c r="Q1160" s="104"/>
      <c r="R1160" s="104"/>
      <c r="S1160" s="104"/>
      <c r="T1160" s="104"/>
    </row>
    <row r="1161" spans="1:20" s="22" customFormat="1" ht="25.5" x14ac:dyDescent="0.2">
      <c r="A1161" s="34" t="s">
        <v>330</v>
      </c>
      <c r="B1161" s="35">
        <v>794</v>
      </c>
      <c r="C1161" s="36" t="s">
        <v>16</v>
      </c>
      <c r="D1161" s="36" t="s">
        <v>66</v>
      </c>
      <c r="E1161" s="36" t="s">
        <v>244</v>
      </c>
      <c r="F1161" s="36"/>
      <c r="G1161" s="141">
        <f>G1162+G1166+G1170</f>
        <v>4830554</v>
      </c>
      <c r="H1161" s="71">
        <f>H1162+H1166+H1170+H1177</f>
        <v>4846719</v>
      </c>
      <c r="I1161" s="71">
        <f>I1162+I1166+I1170+I1177</f>
        <v>4846719</v>
      </c>
      <c r="J1161" s="21">
        <v>1141737</v>
      </c>
      <c r="P1161" s="21"/>
      <c r="Q1161" s="21"/>
      <c r="R1161" s="21"/>
      <c r="S1161" s="21"/>
      <c r="T1161" s="21"/>
    </row>
    <row r="1162" spans="1:20" s="33" customFormat="1" ht="25.5" x14ac:dyDescent="0.2">
      <c r="A1162" s="80" t="s">
        <v>1072</v>
      </c>
      <c r="B1162" s="14">
        <v>794</v>
      </c>
      <c r="C1162" s="15" t="s">
        <v>16</v>
      </c>
      <c r="D1162" s="15" t="s">
        <v>66</v>
      </c>
      <c r="E1162" s="15" t="s">
        <v>245</v>
      </c>
      <c r="F1162" s="39"/>
      <c r="G1162" s="84">
        <f>G1163</f>
        <v>1648336</v>
      </c>
      <c r="H1162" s="84">
        <f t="shared" ref="H1162:I1164" si="385">H1163</f>
        <v>1648336</v>
      </c>
      <c r="I1162" s="84">
        <f t="shared" si="385"/>
        <v>1648336</v>
      </c>
      <c r="J1162" s="107">
        <v>541620</v>
      </c>
      <c r="P1162" s="107"/>
      <c r="Q1162" s="107"/>
      <c r="R1162" s="107"/>
      <c r="S1162" s="107"/>
      <c r="T1162" s="107"/>
    </row>
    <row r="1163" spans="1:20" s="33" customFormat="1" ht="25.5" x14ac:dyDescent="0.2">
      <c r="A1163" s="13" t="s">
        <v>1412</v>
      </c>
      <c r="B1163" s="14">
        <v>794</v>
      </c>
      <c r="C1163" s="15" t="s">
        <v>16</v>
      </c>
      <c r="D1163" s="15" t="s">
        <v>66</v>
      </c>
      <c r="E1163" s="15" t="s">
        <v>246</v>
      </c>
      <c r="F1163" s="15"/>
      <c r="G1163" s="84">
        <f>G1164</f>
        <v>1648336</v>
      </c>
      <c r="H1163" s="84">
        <f t="shared" si="385"/>
        <v>1648336</v>
      </c>
      <c r="I1163" s="84">
        <f t="shared" si="385"/>
        <v>1648336</v>
      </c>
      <c r="J1163" s="107">
        <v>797785</v>
      </c>
      <c r="P1163" s="107"/>
      <c r="Q1163" s="107"/>
      <c r="R1163" s="107"/>
      <c r="S1163" s="107"/>
      <c r="T1163" s="107"/>
    </row>
    <row r="1164" spans="1:20" s="33" customFormat="1" ht="51" x14ac:dyDescent="0.2">
      <c r="A1164" s="56" t="s">
        <v>52</v>
      </c>
      <c r="B1164" s="14">
        <v>794</v>
      </c>
      <c r="C1164" s="15" t="s">
        <v>16</v>
      </c>
      <c r="D1164" s="15" t="s">
        <v>66</v>
      </c>
      <c r="E1164" s="15" t="s">
        <v>246</v>
      </c>
      <c r="F1164" s="15" t="s">
        <v>55</v>
      </c>
      <c r="G1164" s="84">
        <f>G1165</f>
        <v>1648336</v>
      </c>
      <c r="H1164" s="84">
        <f t="shared" si="385"/>
        <v>1648336</v>
      </c>
      <c r="I1164" s="84">
        <f t="shared" si="385"/>
        <v>1648336</v>
      </c>
      <c r="J1164" s="107">
        <v>630505</v>
      </c>
      <c r="P1164" s="107"/>
      <c r="Q1164" s="107"/>
      <c r="R1164" s="107"/>
      <c r="S1164" s="107"/>
      <c r="T1164" s="107"/>
    </row>
    <row r="1165" spans="1:20" ht="25.5" x14ac:dyDescent="0.2">
      <c r="A1165" s="56" t="s">
        <v>53</v>
      </c>
      <c r="B1165" s="14">
        <v>794</v>
      </c>
      <c r="C1165" s="15" t="s">
        <v>16</v>
      </c>
      <c r="D1165" s="15" t="s">
        <v>66</v>
      </c>
      <c r="E1165" s="15" t="s">
        <v>246</v>
      </c>
      <c r="F1165" s="15" t="s">
        <v>56</v>
      </c>
      <c r="G1165" s="84">
        <f>'прил 4'!G3152</f>
        <v>1648336</v>
      </c>
      <c r="H1165" s="84">
        <f>'прил 4'!H3152</f>
        <v>1648336</v>
      </c>
      <c r="I1165" s="84">
        <f>'прил 4'!I3152</f>
        <v>1648336</v>
      </c>
      <c r="J1165" s="107">
        <v>1885891</v>
      </c>
    </row>
    <row r="1166" spans="1:20" s="33" customFormat="1" ht="15.75" customHeight="1" x14ac:dyDescent="0.2">
      <c r="A1166" s="80" t="s">
        <v>1073</v>
      </c>
      <c r="B1166" s="14">
        <v>794</v>
      </c>
      <c r="C1166" s="15" t="s">
        <v>16</v>
      </c>
      <c r="D1166" s="15" t="s">
        <v>66</v>
      </c>
      <c r="E1166" s="15" t="s">
        <v>247</v>
      </c>
      <c r="F1166" s="39"/>
      <c r="G1166" s="84">
        <f>G1167</f>
        <v>686052</v>
      </c>
      <c r="H1166" s="84">
        <f t="shared" ref="H1166:I1168" si="386">H1167</f>
        <v>686052</v>
      </c>
      <c r="I1166" s="84">
        <f t="shared" si="386"/>
        <v>686052</v>
      </c>
      <c r="J1166" s="107">
        <v>61300</v>
      </c>
      <c r="P1166" s="107"/>
      <c r="Q1166" s="107"/>
      <c r="R1166" s="107"/>
      <c r="S1166" s="107"/>
      <c r="T1166" s="107"/>
    </row>
    <row r="1167" spans="1:20" s="33" customFormat="1" ht="25.5" x14ac:dyDescent="0.2">
      <c r="A1167" s="13" t="s">
        <v>1412</v>
      </c>
      <c r="B1167" s="14">
        <v>794</v>
      </c>
      <c r="C1167" s="15" t="s">
        <v>16</v>
      </c>
      <c r="D1167" s="15" t="s">
        <v>66</v>
      </c>
      <c r="E1167" s="15" t="s">
        <v>248</v>
      </c>
      <c r="F1167" s="15"/>
      <c r="G1167" s="84">
        <f>G1168</f>
        <v>686052</v>
      </c>
      <c r="H1167" s="84">
        <f t="shared" si="386"/>
        <v>686052</v>
      </c>
      <c r="I1167" s="84">
        <f t="shared" si="386"/>
        <v>686052</v>
      </c>
      <c r="J1167" s="107">
        <f>SUM(J1161:J1166)</f>
        <v>5058838</v>
      </c>
      <c r="P1167" s="107"/>
      <c r="Q1167" s="107"/>
      <c r="R1167" s="107"/>
      <c r="S1167" s="107"/>
      <c r="T1167" s="107"/>
    </row>
    <row r="1168" spans="1:20" s="33" customFormat="1" ht="51" x14ac:dyDescent="0.2">
      <c r="A1168" s="56" t="s">
        <v>52</v>
      </c>
      <c r="B1168" s="14">
        <v>794</v>
      </c>
      <c r="C1168" s="15" t="s">
        <v>16</v>
      </c>
      <c r="D1168" s="15" t="s">
        <v>66</v>
      </c>
      <c r="E1168" s="15" t="s">
        <v>248</v>
      </c>
      <c r="F1168" s="15" t="s">
        <v>55</v>
      </c>
      <c r="G1168" s="84">
        <f>G1169</f>
        <v>686052</v>
      </c>
      <c r="H1168" s="84">
        <f t="shared" si="386"/>
        <v>686052</v>
      </c>
      <c r="I1168" s="84">
        <f t="shared" si="386"/>
        <v>686052</v>
      </c>
      <c r="J1168" s="107"/>
      <c r="P1168" s="107"/>
      <c r="Q1168" s="107"/>
      <c r="R1168" s="107"/>
      <c r="S1168" s="107"/>
      <c r="T1168" s="107"/>
    </row>
    <row r="1169" spans="1:20" s="33" customFormat="1" ht="25.5" x14ac:dyDescent="0.2">
      <c r="A1169" s="56" t="s">
        <v>53</v>
      </c>
      <c r="B1169" s="14">
        <v>794</v>
      </c>
      <c r="C1169" s="15" t="s">
        <v>16</v>
      </c>
      <c r="D1169" s="15" t="s">
        <v>66</v>
      </c>
      <c r="E1169" s="15" t="s">
        <v>248</v>
      </c>
      <c r="F1169" s="15" t="s">
        <v>56</v>
      </c>
      <c r="G1169" s="84">
        <f>'прил 4'!G3156</f>
        <v>686052</v>
      </c>
      <c r="H1169" s="84">
        <f>'прил 4'!H3154</f>
        <v>686052</v>
      </c>
      <c r="I1169" s="84">
        <f>'прил 4'!I3154</f>
        <v>686052</v>
      </c>
      <c r="J1169" s="107"/>
      <c r="P1169" s="107"/>
      <c r="Q1169" s="107"/>
      <c r="R1169" s="107"/>
      <c r="S1169" s="107"/>
      <c r="T1169" s="107"/>
    </row>
    <row r="1170" spans="1:20" x14ac:dyDescent="0.2">
      <c r="A1170" s="56" t="s">
        <v>331</v>
      </c>
      <c r="B1170" s="14">
        <v>794</v>
      </c>
      <c r="C1170" s="15" t="s">
        <v>16</v>
      </c>
      <c r="D1170" s="15" t="s">
        <v>66</v>
      </c>
      <c r="E1170" s="15" t="s">
        <v>249</v>
      </c>
      <c r="F1170" s="15"/>
      <c r="G1170" s="84">
        <f>G1171</f>
        <v>2496166</v>
      </c>
      <c r="H1170" s="84">
        <f>H1171</f>
        <v>2512331</v>
      </c>
      <c r="I1170" s="84">
        <f>I1171</f>
        <v>2512331</v>
      </c>
    </row>
    <row r="1171" spans="1:20" s="33" customFormat="1" ht="25.5" x14ac:dyDescent="0.2">
      <c r="A1171" s="13" t="s">
        <v>1412</v>
      </c>
      <c r="B1171" s="14">
        <v>794</v>
      </c>
      <c r="C1171" s="15" t="s">
        <v>16</v>
      </c>
      <c r="D1171" s="15" t="s">
        <v>66</v>
      </c>
      <c r="E1171" s="15" t="s">
        <v>250</v>
      </c>
      <c r="F1171" s="39"/>
      <c r="G1171" s="84">
        <f>G1172+G1174</f>
        <v>2496166</v>
      </c>
      <c r="H1171" s="84">
        <f>H1172+H1174</f>
        <v>2512331</v>
      </c>
      <c r="I1171" s="84">
        <f>I1172+I1174</f>
        <v>2512331</v>
      </c>
      <c r="J1171" s="107"/>
      <c r="P1171" s="107"/>
      <c r="Q1171" s="107"/>
      <c r="R1171" s="107"/>
      <c r="S1171" s="107"/>
      <c r="T1171" s="107"/>
    </row>
    <row r="1172" spans="1:20" ht="51" x14ac:dyDescent="0.2">
      <c r="A1172" s="56" t="s">
        <v>52</v>
      </c>
      <c r="B1172" s="14">
        <v>794</v>
      </c>
      <c r="C1172" s="15" t="s">
        <v>16</v>
      </c>
      <c r="D1172" s="15" t="s">
        <v>66</v>
      </c>
      <c r="E1172" s="15" t="s">
        <v>250</v>
      </c>
      <c r="F1172" s="15" t="s">
        <v>55</v>
      </c>
      <c r="G1172" s="84">
        <f>G1173</f>
        <v>1991731</v>
      </c>
      <c r="H1172" s="84">
        <f>H1173</f>
        <v>2002331</v>
      </c>
      <c r="I1172" s="84">
        <f>I1173</f>
        <v>2002331</v>
      </c>
    </row>
    <row r="1173" spans="1:20" ht="25.5" x14ac:dyDescent="0.2">
      <c r="A1173" s="56" t="s">
        <v>53</v>
      </c>
      <c r="B1173" s="14">
        <v>794</v>
      </c>
      <c r="C1173" s="15" t="s">
        <v>16</v>
      </c>
      <c r="D1173" s="15" t="s">
        <v>66</v>
      </c>
      <c r="E1173" s="15" t="s">
        <v>250</v>
      </c>
      <c r="F1173" s="15" t="s">
        <v>56</v>
      </c>
      <c r="G1173" s="84">
        <f>'прил 4'!G3160</f>
        <v>1991731</v>
      </c>
      <c r="H1173" s="84">
        <f>'прил 4'!H3160</f>
        <v>2002331</v>
      </c>
      <c r="I1173" s="84">
        <f>'прил 4'!I3160</f>
        <v>2002331</v>
      </c>
    </row>
    <row r="1174" spans="1:20" ht="25.5" x14ac:dyDescent="0.2">
      <c r="A1174" s="16" t="s">
        <v>33</v>
      </c>
      <c r="B1174" s="14">
        <v>794</v>
      </c>
      <c r="C1174" s="15" t="s">
        <v>16</v>
      </c>
      <c r="D1174" s="15" t="s">
        <v>66</v>
      </c>
      <c r="E1174" s="15" t="s">
        <v>250</v>
      </c>
      <c r="F1174" s="15" t="s">
        <v>34</v>
      </c>
      <c r="G1174" s="84">
        <f>G1175</f>
        <v>504435</v>
      </c>
      <c r="H1174" s="84">
        <f>H1175</f>
        <v>510000</v>
      </c>
      <c r="I1174" s="84">
        <f>I1175</f>
        <v>510000</v>
      </c>
    </row>
    <row r="1175" spans="1:20" ht="25.5" x14ac:dyDescent="0.2">
      <c r="A1175" s="16" t="s">
        <v>35</v>
      </c>
      <c r="B1175" s="14">
        <v>794</v>
      </c>
      <c r="C1175" s="15" t="s">
        <v>16</v>
      </c>
      <c r="D1175" s="15" t="s">
        <v>66</v>
      </c>
      <c r="E1175" s="15" t="s">
        <v>250</v>
      </c>
      <c r="F1175" s="15" t="s">
        <v>36</v>
      </c>
      <c r="G1175" s="84">
        <f>'прил 4'!G3162</f>
        <v>504435</v>
      </c>
      <c r="H1175" s="84">
        <f>'прил 4'!H3162</f>
        <v>510000</v>
      </c>
      <c r="I1175" s="84">
        <f>'прил 4'!I3162</f>
        <v>510000</v>
      </c>
    </row>
    <row r="1176" spans="1:20" s="22" customFormat="1" ht="25.5" x14ac:dyDescent="0.2">
      <c r="A1176" s="317" t="s">
        <v>1075</v>
      </c>
      <c r="B1176" s="35">
        <v>799</v>
      </c>
      <c r="C1176" s="36" t="s">
        <v>16</v>
      </c>
      <c r="D1176" s="36" t="s">
        <v>145</v>
      </c>
      <c r="E1176" s="36" t="s">
        <v>747</v>
      </c>
      <c r="F1176" s="36"/>
      <c r="G1176" s="141">
        <f>G1178</f>
        <v>3285993</v>
      </c>
      <c r="H1176" s="71">
        <f t="shared" ref="H1176:I1176" si="387">H1178</f>
        <v>3285993</v>
      </c>
      <c r="I1176" s="71">
        <f t="shared" si="387"/>
        <v>3285993</v>
      </c>
      <c r="P1176" s="21"/>
      <c r="Q1176" s="21"/>
      <c r="R1176" s="21"/>
      <c r="S1176" s="21"/>
      <c r="T1176" s="21"/>
    </row>
    <row r="1177" spans="1:20" s="46" customFormat="1" ht="25.5" hidden="1" x14ac:dyDescent="0.2">
      <c r="A1177" s="56" t="s">
        <v>333</v>
      </c>
      <c r="B1177" s="14">
        <v>794</v>
      </c>
      <c r="C1177" s="15" t="s">
        <v>16</v>
      </c>
      <c r="D1177" s="15" t="s">
        <v>145</v>
      </c>
      <c r="E1177" s="15" t="s">
        <v>251</v>
      </c>
      <c r="F1177" s="15"/>
      <c r="G1177" s="84"/>
      <c r="H1177" s="84"/>
      <c r="I1177" s="84"/>
      <c r="J1177" s="104"/>
      <c r="P1177" s="104"/>
      <c r="Q1177" s="104"/>
      <c r="R1177" s="104"/>
      <c r="S1177" s="104"/>
      <c r="T1177" s="104"/>
    </row>
    <row r="1178" spans="1:20" s="46" customFormat="1" ht="25.5" x14ac:dyDescent="0.2">
      <c r="A1178" s="13" t="s">
        <v>1412</v>
      </c>
      <c r="B1178" s="14">
        <v>794</v>
      </c>
      <c r="C1178" s="15" t="s">
        <v>16</v>
      </c>
      <c r="D1178" s="15" t="s">
        <v>145</v>
      </c>
      <c r="E1178" s="15" t="s">
        <v>748</v>
      </c>
      <c r="F1178" s="15"/>
      <c r="G1178" s="84">
        <f>G1179+G1181</f>
        <v>3285993</v>
      </c>
      <c r="H1178" s="84">
        <f t="shared" ref="H1178:I1178" si="388">H1179+H1181</f>
        <v>3285993</v>
      </c>
      <c r="I1178" s="84">
        <f t="shared" si="388"/>
        <v>3285993</v>
      </c>
      <c r="J1178" s="104"/>
      <c r="P1178" s="104"/>
      <c r="Q1178" s="104"/>
      <c r="R1178" s="104"/>
      <c r="S1178" s="104"/>
      <c r="T1178" s="104"/>
    </row>
    <row r="1179" spans="1:20" s="3" customFormat="1" ht="51" x14ac:dyDescent="0.2">
      <c r="A1179" s="56" t="s">
        <v>52</v>
      </c>
      <c r="B1179" s="14">
        <v>794</v>
      </c>
      <c r="C1179" s="15" t="s">
        <v>16</v>
      </c>
      <c r="D1179" s="15" t="s">
        <v>145</v>
      </c>
      <c r="E1179" s="15" t="s">
        <v>748</v>
      </c>
      <c r="F1179" s="15" t="s">
        <v>55</v>
      </c>
      <c r="G1179" s="84">
        <f>G1180</f>
        <v>3077493</v>
      </c>
      <c r="H1179" s="84">
        <f>H1180</f>
        <v>3077493</v>
      </c>
      <c r="I1179" s="84">
        <f>I1180</f>
        <v>3077493</v>
      </c>
      <c r="J1179" s="105"/>
      <c r="P1179" s="105"/>
      <c r="Q1179" s="105"/>
      <c r="R1179" s="105"/>
      <c r="S1179" s="105"/>
      <c r="T1179" s="105"/>
    </row>
    <row r="1180" spans="1:20" s="3" customFormat="1" ht="25.5" x14ac:dyDescent="0.2">
      <c r="A1180" s="56" t="s">
        <v>53</v>
      </c>
      <c r="B1180" s="14">
        <v>794</v>
      </c>
      <c r="C1180" s="15" t="s">
        <v>16</v>
      </c>
      <c r="D1180" s="15" t="s">
        <v>145</v>
      </c>
      <c r="E1180" s="15" t="s">
        <v>748</v>
      </c>
      <c r="F1180" s="15" t="s">
        <v>56</v>
      </c>
      <c r="G1180" s="84">
        <f>'прил 4'!G3587</f>
        <v>3077493</v>
      </c>
      <c r="H1180" s="84">
        <f>'прил 4'!H3587</f>
        <v>3077493</v>
      </c>
      <c r="I1180" s="84">
        <f>'прил 4'!I3587</f>
        <v>3077493</v>
      </c>
      <c r="J1180" s="105"/>
      <c r="P1180" s="105"/>
      <c r="Q1180" s="105"/>
      <c r="R1180" s="105"/>
      <c r="S1180" s="105"/>
      <c r="T1180" s="105"/>
    </row>
    <row r="1181" spans="1:20" s="3" customFormat="1" ht="25.5" x14ac:dyDescent="0.2">
      <c r="A1181" s="16" t="s">
        <v>33</v>
      </c>
      <c r="B1181" s="14">
        <v>794</v>
      </c>
      <c r="C1181" s="15" t="s">
        <v>16</v>
      </c>
      <c r="D1181" s="15" t="s">
        <v>145</v>
      </c>
      <c r="E1181" s="15" t="s">
        <v>748</v>
      </c>
      <c r="F1181" s="15" t="s">
        <v>34</v>
      </c>
      <c r="G1181" s="84">
        <f>G1182</f>
        <v>208500</v>
      </c>
      <c r="H1181" s="84">
        <f>H1182</f>
        <v>208500</v>
      </c>
      <c r="I1181" s="84">
        <f>I1182</f>
        <v>208500</v>
      </c>
      <c r="J1181" s="105"/>
      <c r="P1181" s="105"/>
      <c r="Q1181" s="105"/>
      <c r="R1181" s="105"/>
      <c r="S1181" s="105"/>
      <c r="T1181" s="105"/>
    </row>
    <row r="1182" spans="1:20" s="3" customFormat="1" ht="25.5" x14ac:dyDescent="0.2">
      <c r="A1182" s="16" t="s">
        <v>35</v>
      </c>
      <c r="B1182" s="14">
        <v>794</v>
      </c>
      <c r="C1182" s="15" t="s">
        <v>16</v>
      </c>
      <c r="D1182" s="15" t="s">
        <v>145</v>
      </c>
      <c r="E1182" s="15" t="s">
        <v>748</v>
      </c>
      <c r="F1182" s="15" t="s">
        <v>36</v>
      </c>
      <c r="G1182" s="84">
        <f>'прил 4'!G3589</f>
        <v>208500</v>
      </c>
      <c r="H1182" s="84">
        <f>'прил 4'!H3589</f>
        <v>208500</v>
      </c>
      <c r="I1182" s="84">
        <f>'прил 4'!I3589</f>
        <v>208500</v>
      </c>
      <c r="J1182" s="105"/>
      <c r="P1182" s="105"/>
      <c r="Q1182" s="105"/>
      <c r="R1182" s="105"/>
      <c r="S1182" s="105"/>
      <c r="T1182" s="105"/>
    </row>
    <row r="1183" spans="1:20" s="22" customFormat="1" ht="25.5" x14ac:dyDescent="0.2">
      <c r="A1183" s="215" t="s">
        <v>304</v>
      </c>
      <c r="B1183" s="35">
        <v>793</v>
      </c>
      <c r="C1183" s="36" t="s">
        <v>16</v>
      </c>
      <c r="D1183" s="36" t="s">
        <v>20</v>
      </c>
      <c r="E1183" s="36" t="s">
        <v>231</v>
      </c>
      <c r="F1183" s="36"/>
      <c r="G1183" s="71">
        <f>G1184</f>
        <v>31169743.91</v>
      </c>
      <c r="H1183" s="71">
        <f>H1184</f>
        <v>28925029</v>
      </c>
      <c r="I1183" s="71">
        <f>I1184</f>
        <v>28925029</v>
      </c>
      <c r="J1183" s="21">
        <v>8109357</v>
      </c>
      <c r="P1183" s="21"/>
      <c r="Q1183" s="21"/>
      <c r="R1183" s="21"/>
      <c r="S1183" s="21"/>
      <c r="T1183" s="21"/>
    </row>
    <row r="1184" spans="1:20" s="87" customFormat="1" ht="25.5" customHeight="1" x14ac:dyDescent="0.2">
      <c r="A1184" s="80" t="s">
        <v>47</v>
      </c>
      <c r="B1184" s="133">
        <v>793</v>
      </c>
      <c r="C1184" s="82" t="s">
        <v>16</v>
      </c>
      <c r="D1184" s="82" t="s">
        <v>20</v>
      </c>
      <c r="E1184" s="82" t="s">
        <v>268</v>
      </c>
      <c r="F1184" s="82"/>
      <c r="G1184" s="84">
        <f>G1185+G1187+G1189</f>
        <v>31169743.91</v>
      </c>
      <c r="H1184" s="84">
        <f>H1185+H1187+H1189</f>
        <v>28925029</v>
      </c>
      <c r="I1184" s="84">
        <f>I1185+I1187+I1189</f>
        <v>28925029</v>
      </c>
      <c r="J1184" s="114">
        <v>6041147</v>
      </c>
      <c r="P1184" s="114"/>
      <c r="Q1184" s="114"/>
      <c r="R1184" s="114"/>
      <c r="S1184" s="114"/>
      <c r="T1184" s="114"/>
    </row>
    <row r="1185" spans="1:20" s="87" customFormat="1" ht="51" x14ac:dyDescent="0.2">
      <c r="A1185" s="80" t="s">
        <v>294</v>
      </c>
      <c r="B1185" s="133">
        <v>793</v>
      </c>
      <c r="C1185" s="82" t="s">
        <v>16</v>
      </c>
      <c r="D1185" s="82" t="s">
        <v>20</v>
      </c>
      <c r="E1185" s="82" t="s">
        <v>268</v>
      </c>
      <c r="F1185" s="82" t="s">
        <v>55</v>
      </c>
      <c r="G1185" s="84">
        <f>G1186</f>
        <v>16338855</v>
      </c>
      <c r="H1185" s="84">
        <f>H1186</f>
        <v>16338855</v>
      </c>
      <c r="I1185" s="84">
        <f>I1186</f>
        <v>16338855</v>
      </c>
      <c r="J1185" s="114">
        <v>496800</v>
      </c>
      <c r="P1185" s="114"/>
      <c r="Q1185" s="114"/>
      <c r="R1185" s="114"/>
      <c r="S1185" s="114"/>
      <c r="T1185" s="114"/>
    </row>
    <row r="1186" spans="1:20" s="87" customFormat="1" x14ac:dyDescent="0.2">
      <c r="A1186" s="80" t="s">
        <v>300</v>
      </c>
      <c r="B1186" s="133"/>
      <c r="C1186" s="82"/>
      <c r="D1186" s="82"/>
      <c r="E1186" s="82" t="s">
        <v>268</v>
      </c>
      <c r="F1186" s="82" t="s">
        <v>299</v>
      </c>
      <c r="G1186" s="84">
        <f>'прил 4'!G1817</f>
        <v>16338855</v>
      </c>
      <c r="H1186" s="84">
        <f>'прил 4'!H1817</f>
        <v>16338855</v>
      </c>
      <c r="I1186" s="84">
        <f>'прил 4'!I1817</f>
        <v>16338855</v>
      </c>
      <c r="J1186" s="114">
        <f>SUM(J1183:J1185)</f>
        <v>14647304</v>
      </c>
      <c r="P1186" s="114"/>
      <c r="Q1186" s="114"/>
      <c r="R1186" s="114"/>
      <c r="S1186" s="114"/>
      <c r="T1186" s="114"/>
    </row>
    <row r="1187" spans="1:20" s="87" customFormat="1" ht="24" customHeight="1" x14ac:dyDescent="0.2">
      <c r="A1187" s="80" t="s">
        <v>297</v>
      </c>
      <c r="B1187" s="133">
        <v>793</v>
      </c>
      <c r="C1187" s="82" t="s">
        <v>16</v>
      </c>
      <c r="D1187" s="82" t="s">
        <v>20</v>
      </c>
      <c r="E1187" s="82" t="s">
        <v>268</v>
      </c>
      <c r="F1187" s="82" t="s">
        <v>34</v>
      </c>
      <c r="G1187" s="84">
        <f>G1188</f>
        <v>14640888.91</v>
      </c>
      <c r="H1187" s="84">
        <f>H1188</f>
        <v>12396174</v>
      </c>
      <c r="I1187" s="84">
        <f>I1188</f>
        <v>12396174</v>
      </c>
      <c r="J1187" s="114"/>
      <c r="P1187" s="114"/>
      <c r="Q1187" s="114"/>
      <c r="R1187" s="114"/>
      <c r="S1187" s="114"/>
      <c r="T1187" s="114"/>
    </row>
    <row r="1188" spans="1:20" s="87" customFormat="1" ht="24" customHeight="1" x14ac:dyDescent="0.2">
      <c r="A1188" s="80" t="s">
        <v>35</v>
      </c>
      <c r="B1188" s="133">
        <v>793</v>
      </c>
      <c r="C1188" s="82" t="s">
        <v>16</v>
      </c>
      <c r="D1188" s="82" t="s">
        <v>20</v>
      </c>
      <c r="E1188" s="82" t="s">
        <v>268</v>
      </c>
      <c r="F1188" s="82" t="s">
        <v>36</v>
      </c>
      <c r="G1188" s="84">
        <f>'прил 4'!G1819</f>
        <v>14640888.91</v>
      </c>
      <c r="H1188" s="84">
        <f>'прил 4'!H1819</f>
        <v>12396174</v>
      </c>
      <c r="I1188" s="84">
        <f>'прил 4'!I1819</f>
        <v>12396174</v>
      </c>
      <c r="J1188" s="114"/>
      <c r="P1188" s="114"/>
      <c r="Q1188" s="114"/>
      <c r="R1188" s="114"/>
      <c r="S1188" s="114"/>
      <c r="T1188" s="114"/>
    </row>
    <row r="1189" spans="1:20" s="87" customFormat="1" ht="24" customHeight="1" x14ac:dyDescent="0.2">
      <c r="A1189" s="80" t="s">
        <v>60</v>
      </c>
      <c r="B1189" s="133">
        <v>793</v>
      </c>
      <c r="C1189" s="82" t="s">
        <v>16</v>
      </c>
      <c r="D1189" s="82" t="s">
        <v>20</v>
      </c>
      <c r="E1189" s="82" t="s">
        <v>268</v>
      </c>
      <c r="F1189" s="82" t="s">
        <v>61</v>
      </c>
      <c r="G1189" s="84">
        <f>G1191+G1190</f>
        <v>190000</v>
      </c>
      <c r="H1189" s="84">
        <f>H1191+H1190</f>
        <v>190000</v>
      </c>
      <c r="I1189" s="84">
        <f>I1191+I1190</f>
        <v>190000</v>
      </c>
      <c r="J1189" s="114"/>
      <c r="P1189" s="114"/>
      <c r="Q1189" s="114"/>
      <c r="R1189" s="114"/>
      <c r="S1189" s="114"/>
      <c r="T1189" s="114"/>
    </row>
    <row r="1190" spans="1:20" s="87" customFormat="1" ht="24" hidden="1" customHeight="1" x14ac:dyDescent="0.2">
      <c r="A1190" s="80" t="s">
        <v>302</v>
      </c>
      <c r="B1190" s="133">
        <v>793</v>
      </c>
      <c r="C1190" s="82" t="s">
        <v>16</v>
      </c>
      <c r="D1190" s="82" t="s">
        <v>20</v>
      </c>
      <c r="E1190" s="82" t="s">
        <v>268</v>
      </c>
      <c r="F1190" s="82" t="s">
        <v>301</v>
      </c>
      <c r="G1190" s="84">
        <f>'прил 4'!G1823</f>
        <v>0</v>
      </c>
      <c r="H1190" s="84">
        <f>'прил 4'!AH1823</f>
        <v>0</v>
      </c>
      <c r="I1190" s="84">
        <f>'прил 4'!AI1823</f>
        <v>0</v>
      </c>
      <c r="J1190" s="114"/>
      <c r="P1190" s="114"/>
      <c r="Q1190" s="114"/>
      <c r="R1190" s="114"/>
      <c r="S1190" s="114"/>
      <c r="T1190" s="114"/>
    </row>
    <row r="1191" spans="1:20" s="87" customFormat="1" ht="24" customHeight="1" x14ac:dyDescent="0.2">
      <c r="A1191" s="80" t="s">
        <v>129</v>
      </c>
      <c r="B1191" s="133">
        <v>793</v>
      </c>
      <c r="C1191" s="82" t="s">
        <v>16</v>
      </c>
      <c r="D1191" s="82" t="s">
        <v>20</v>
      </c>
      <c r="E1191" s="82" t="s">
        <v>268</v>
      </c>
      <c r="F1191" s="82" t="s">
        <v>63</v>
      </c>
      <c r="G1191" s="84">
        <f>'прил 4'!G1824</f>
        <v>190000</v>
      </c>
      <c r="H1191" s="84">
        <f>'прил 4'!H1824</f>
        <v>190000</v>
      </c>
      <c r="I1191" s="84">
        <f>'прил 4'!I1824</f>
        <v>190000</v>
      </c>
      <c r="J1191" s="114"/>
      <c r="P1191" s="114"/>
      <c r="Q1191" s="114"/>
      <c r="R1191" s="114"/>
      <c r="S1191" s="114"/>
      <c r="T1191" s="114"/>
    </row>
    <row r="1192" spans="1:20" s="145" customFormat="1" ht="34.5" customHeight="1" x14ac:dyDescent="0.2">
      <c r="A1192" s="142" t="s">
        <v>1145</v>
      </c>
      <c r="B1192" s="139">
        <v>793</v>
      </c>
      <c r="C1192" s="140" t="s">
        <v>16</v>
      </c>
      <c r="D1192" s="140" t="s">
        <v>68</v>
      </c>
      <c r="E1192" s="140" t="s">
        <v>216</v>
      </c>
      <c r="F1192" s="143"/>
      <c r="G1192" s="141">
        <f>G1193</f>
        <v>913000</v>
      </c>
      <c r="H1192" s="141">
        <f t="shared" ref="H1192:I1192" si="389">H1193</f>
        <v>1000000</v>
      </c>
      <c r="I1192" s="141">
        <f t="shared" si="389"/>
        <v>1000000</v>
      </c>
      <c r="J1192" s="144">
        <v>1000000</v>
      </c>
      <c r="P1192" s="144"/>
      <c r="Q1192" s="144"/>
      <c r="R1192" s="144"/>
      <c r="S1192" s="144"/>
      <c r="T1192" s="144"/>
    </row>
    <row r="1193" spans="1:20" s="87" customFormat="1" x14ac:dyDescent="0.2">
      <c r="A1193" s="125" t="s">
        <v>1145</v>
      </c>
      <c r="B1193" s="133">
        <v>793</v>
      </c>
      <c r="C1193" s="82" t="s">
        <v>16</v>
      </c>
      <c r="D1193" s="82" t="s">
        <v>68</v>
      </c>
      <c r="E1193" s="82" t="s">
        <v>254</v>
      </c>
      <c r="F1193" s="133"/>
      <c r="G1193" s="84">
        <f>G1198+G1194+G1197</f>
        <v>913000</v>
      </c>
      <c r="H1193" s="84">
        <f t="shared" ref="H1193:I1193" si="390">H1198</f>
        <v>1000000</v>
      </c>
      <c r="I1193" s="84">
        <f t="shared" si="390"/>
        <v>1000000</v>
      </c>
      <c r="J1193" s="114"/>
      <c r="P1193" s="114"/>
      <c r="Q1193" s="114"/>
      <c r="R1193" s="114"/>
      <c r="S1193" s="114"/>
      <c r="T1193" s="114"/>
    </row>
    <row r="1194" spans="1:20" ht="19.899999999999999" customHeight="1" x14ac:dyDescent="0.2">
      <c r="A1194" s="16" t="s">
        <v>297</v>
      </c>
      <c r="B1194" s="14">
        <v>793</v>
      </c>
      <c r="C1194" s="15" t="s">
        <v>16</v>
      </c>
      <c r="D1194" s="15" t="s">
        <v>20</v>
      </c>
      <c r="E1194" s="15" t="s">
        <v>254</v>
      </c>
      <c r="F1194" s="15" t="s">
        <v>34</v>
      </c>
      <c r="G1194" s="70">
        <f>G1195</f>
        <v>151000</v>
      </c>
      <c r="H1194" s="70"/>
      <c r="I1194" s="70"/>
      <c r="J1194" s="158"/>
      <c r="K1194" s="69"/>
      <c r="L1194" s="69"/>
      <c r="M1194" s="69"/>
      <c r="N1194" s="69"/>
      <c r="O1194" s="69"/>
      <c r="P1194" s="69"/>
      <c r="Q1194" s="69"/>
      <c r="R1194" s="69"/>
      <c r="S1194" s="1"/>
      <c r="T1194" s="1"/>
    </row>
    <row r="1195" spans="1:20" ht="32.450000000000003" customHeight="1" x14ac:dyDescent="0.2">
      <c r="A1195" s="16" t="s">
        <v>35</v>
      </c>
      <c r="B1195" s="14">
        <v>793</v>
      </c>
      <c r="C1195" s="15" t="s">
        <v>16</v>
      </c>
      <c r="D1195" s="15" t="s">
        <v>20</v>
      </c>
      <c r="E1195" s="15" t="s">
        <v>254</v>
      </c>
      <c r="F1195" s="15" t="s">
        <v>36</v>
      </c>
      <c r="G1195" s="70">
        <f>'прил 4'!G1828</f>
        <v>151000</v>
      </c>
      <c r="H1195" s="70"/>
      <c r="I1195" s="70"/>
      <c r="J1195" s="158"/>
      <c r="K1195" s="69"/>
      <c r="L1195" s="69"/>
      <c r="M1195" s="69"/>
      <c r="N1195" s="69"/>
      <c r="O1195" s="69"/>
      <c r="P1195" s="69"/>
      <c r="Q1195" s="69"/>
      <c r="R1195" s="69"/>
      <c r="S1195" s="1"/>
      <c r="T1195" s="1"/>
    </row>
    <row r="1196" spans="1:20" ht="32.450000000000003" customHeight="1" x14ac:dyDescent="0.2">
      <c r="A1196" s="16" t="s">
        <v>133</v>
      </c>
      <c r="B1196" s="14"/>
      <c r="C1196" s="15"/>
      <c r="D1196" s="15"/>
      <c r="E1196" s="15" t="s">
        <v>254</v>
      </c>
      <c r="F1196" s="15" t="s">
        <v>134</v>
      </c>
      <c r="G1196" s="70">
        <f>G1197</f>
        <v>5000</v>
      </c>
      <c r="H1196" s="70"/>
      <c r="I1196" s="70"/>
      <c r="J1196" s="158"/>
      <c r="K1196" s="69"/>
      <c r="L1196" s="69"/>
      <c r="M1196" s="69"/>
      <c r="N1196" s="69"/>
      <c r="O1196" s="69"/>
      <c r="P1196" s="69"/>
      <c r="Q1196" s="69"/>
      <c r="R1196" s="69"/>
      <c r="S1196" s="1"/>
      <c r="T1196" s="1"/>
    </row>
    <row r="1197" spans="1:20" ht="32.450000000000003" customHeight="1" x14ac:dyDescent="0.2">
      <c r="A1197" s="16" t="s">
        <v>137</v>
      </c>
      <c r="B1197" s="14"/>
      <c r="C1197" s="15"/>
      <c r="D1197" s="15"/>
      <c r="E1197" s="15" t="s">
        <v>254</v>
      </c>
      <c r="F1197" s="15" t="s">
        <v>136</v>
      </c>
      <c r="G1197" s="70">
        <f>'прил 4'!G3076</f>
        <v>5000</v>
      </c>
      <c r="H1197" s="70"/>
      <c r="I1197" s="70"/>
      <c r="J1197" s="158"/>
      <c r="K1197" s="69"/>
      <c r="L1197" s="69"/>
      <c r="M1197" s="69"/>
      <c r="N1197" s="69"/>
      <c r="O1197" s="69"/>
      <c r="P1197" s="69"/>
      <c r="Q1197" s="69"/>
      <c r="R1197" s="69"/>
      <c r="S1197" s="1"/>
      <c r="T1197" s="1"/>
    </row>
    <row r="1198" spans="1:20" s="87" customFormat="1" x14ac:dyDescent="0.2">
      <c r="A1198" s="80" t="s">
        <v>60</v>
      </c>
      <c r="B1198" s="133">
        <v>793</v>
      </c>
      <c r="C1198" s="82" t="s">
        <v>16</v>
      </c>
      <c r="D1198" s="82" t="s">
        <v>68</v>
      </c>
      <c r="E1198" s="82" t="s">
        <v>254</v>
      </c>
      <c r="F1198" s="82" t="s">
        <v>61</v>
      </c>
      <c r="G1198" s="84">
        <f>G1199</f>
        <v>757000</v>
      </c>
      <c r="H1198" s="84">
        <f>H1199</f>
        <v>1000000</v>
      </c>
      <c r="I1198" s="84">
        <f>I1199</f>
        <v>1000000</v>
      </c>
      <c r="J1198" s="114"/>
      <c r="P1198" s="114"/>
      <c r="Q1198" s="114"/>
      <c r="R1198" s="114"/>
      <c r="S1198" s="114"/>
      <c r="T1198" s="114"/>
    </row>
    <row r="1199" spans="1:20" s="87" customFormat="1" ht="19.5" customHeight="1" x14ac:dyDescent="0.2">
      <c r="A1199" s="80" t="s">
        <v>162</v>
      </c>
      <c r="B1199" s="133">
        <v>793</v>
      </c>
      <c r="C1199" s="82" t="s">
        <v>16</v>
      </c>
      <c r="D1199" s="82" t="s">
        <v>68</v>
      </c>
      <c r="E1199" s="82" t="s">
        <v>254</v>
      </c>
      <c r="F1199" s="82" t="s">
        <v>163</v>
      </c>
      <c r="G1199" s="84">
        <f>'прил 4'!G1696</f>
        <v>757000</v>
      </c>
      <c r="H1199" s="84">
        <f>'прил 4'!H1696</f>
        <v>1000000</v>
      </c>
      <c r="I1199" s="84">
        <f>'прил 4'!I1696</f>
        <v>1000000</v>
      </c>
      <c r="J1199" s="114"/>
      <c r="P1199" s="114"/>
      <c r="Q1199" s="114"/>
      <c r="R1199" s="114"/>
      <c r="S1199" s="114"/>
      <c r="T1199" s="114"/>
    </row>
    <row r="1200" spans="1:20" s="134" customFormat="1" ht="33.75" customHeight="1" x14ac:dyDescent="0.2">
      <c r="A1200" s="138" t="s">
        <v>1268</v>
      </c>
      <c r="B1200" s="139">
        <v>793</v>
      </c>
      <c r="C1200" s="36" t="s">
        <v>155</v>
      </c>
      <c r="D1200" s="36" t="s">
        <v>16</v>
      </c>
      <c r="E1200" s="146" t="s">
        <v>1267</v>
      </c>
      <c r="F1200" s="140"/>
      <c r="G1200" s="71">
        <f>G1201</f>
        <v>270</v>
      </c>
      <c r="H1200" s="71">
        <f t="shared" ref="H1200:I1201" si="391">H1201</f>
        <v>0</v>
      </c>
      <c r="I1200" s="71">
        <f t="shared" si="391"/>
        <v>0</v>
      </c>
      <c r="J1200" s="70" t="e">
        <f>J1202+#REF!</f>
        <v>#REF!</v>
      </c>
      <c r="K1200" s="70" t="e">
        <f>K1202+#REF!</f>
        <v>#REF!</v>
      </c>
      <c r="L1200" s="70" t="e">
        <f>L1202+#REF!</f>
        <v>#REF!</v>
      </c>
      <c r="M1200" s="70" t="e">
        <f>M1202+#REF!</f>
        <v>#REF!</v>
      </c>
      <c r="P1200" s="136"/>
      <c r="Q1200" s="136"/>
      <c r="R1200" s="136"/>
      <c r="S1200" s="136"/>
      <c r="T1200" s="136"/>
    </row>
    <row r="1201" spans="1:20" s="113" customFormat="1" ht="24" customHeight="1" x14ac:dyDescent="0.2">
      <c r="A1201" s="80" t="s">
        <v>305</v>
      </c>
      <c r="B1201" s="133"/>
      <c r="C1201" s="15"/>
      <c r="D1201" s="15"/>
      <c r="E1201" s="82" t="s">
        <v>1269</v>
      </c>
      <c r="F1201" s="82"/>
      <c r="G1201" s="70">
        <f>G1202</f>
        <v>270</v>
      </c>
      <c r="H1201" s="70">
        <f t="shared" si="391"/>
        <v>0</v>
      </c>
      <c r="I1201" s="70">
        <f t="shared" si="391"/>
        <v>0</v>
      </c>
      <c r="J1201" s="112"/>
      <c r="P1201" s="112"/>
      <c r="Q1201" s="112"/>
      <c r="R1201" s="112"/>
      <c r="S1201" s="112"/>
      <c r="T1201" s="112"/>
    </row>
    <row r="1202" spans="1:20" x14ac:dyDescent="0.2">
      <c r="A1202" s="16" t="s">
        <v>297</v>
      </c>
      <c r="B1202" s="14">
        <v>793</v>
      </c>
      <c r="C1202" s="15" t="s">
        <v>155</v>
      </c>
      <c r="D1202" s="15" t="s">
        <v>16</v>
      </c>
      <c r="E1202" s="15" t="s">
        <v>1269</v>
      </c>
      <c r="F1202" s="15" t="s">
        <v>34</v>
      </c>
      <c r="G1202" s="70">
        <f t="shared" ref="G1202:I1202" si="392">G1203</f>
        <v>270</v>
      </c>
      <c r="H1202" s="70">
        <f t="shared" si="392"/>
        <v>0</v>
      </c>
      <c r="I1202" s="70">
        <f t="shared" si="392"/>
        <v>0</v>
      </c>
    </row>
    <row r="1203" spans="1:20" ht="35.25" customHeight="1" x14ac:dyDescent="0.2">
      <c r="A1203" s="16" t="s">
        <v>35</v>
      </c>
      <c r="B1203" s="14">
        <v>793</v>
      </c>
      <c r="C1203" s="15" t="s">
        <v>155</v>
      </c>
      <c r="D1203" s="15" t="s">
        <v>16</v>
      </c>
      <c r="E1203" s="15" t="s">
        <v>1269</v>
      </c>
      <c r="F1203" s="15" t="s">
        <v>36</v>
      </c>
      <c r="G1203" s="70">
        <f>'прил 4'!G2318</f>
        <v>270</v>
      </c>
      <c r="H1203" s="70">
        <f>'прил 4'!H1584</f>
        <v>0</v>
      </c>
      <c r="I1203" s="70">
        <f>'прил 4'!I1584</f>
        <v>0</v>
      </c>
    </row>
    <row r="1204" spans="1:20" s="113" customFormat="1" ht="26.25" customHeight="1" x14ac:dyDescent="0.2">
      <c r="A1204" s="138" t="s">
        <v>146</v>
      </c>
      <c r="B1204" s="139">
        <v>793</v>
      </c>
      <c r="C1204" s="140" t="s">
        <v>16</v>
      </c>
      <c r="D1204" s="140" t="s">
        <v>20</v>
      </c>
      <c r="E1204" s="146" t="s">
        <v>192</v>
      </c>
      <c r="F1204" s="140"/>
      <c r="G1204" s="141">
        <f>G1205+G1220+G1223+G1211+G1214+G1217</f>
        <v>6643735.54</v>
      </c>
      <c r="H1204" s="141">
        <f>H1205+H1220+H1223</f>
        <v>3956338.88</v>
      </c>
      <c r="I1204" s="141">
        <f>I1205+I1220+I1223</f>
        <v>3969769.35</v>
      </c>
      <c r="J1204" s="112">
        <v>1487719</v>
      </c>
      <c r="P1204" s="112"/>
      <c r="Q1204" s="112"/>
      <c r="R1204" s="112"/>
      <c r="S1204" s="112"/>
      <c r="T1204" s="112"/>
    </row>
    <row r="1205" spans="1:20" s="87" customFormat="1" ht="20.25" customHeight="1" x14ac:dyDescent="0.2">
      <c r="A1205" s="80" t="s">
        <v>305</v>
      </c>
      <c r="B1205" s="133">
        <v>793</v>
      </c>
      <c r="C1205" s="82" t="s">
        <v>16</v>
      </c>
      <c r="D1205" s="82" t="s">
        <v>20</v>
      </c>
      <c r="E1205" s="82" t="s">
        <v>193</v>
      </c>
      <c r="F1205" s="82"/>
      <c r="G1205" s="84">
        <f>G1206+G1208</f>
        <v>4415310.7300000004</v>
      </c>
      <c r="H1205" s="84">
        <f t="shared" ref="H1205:I1205" si="393">H1206+H1208</f>
        <v>3956338.88</v>
      </c>
      <c r="I1205" s="84">
        <f t="shared" si="393"/>
        <v>3969769.35</v>
      </c>
      <c r="J1205" s="114"/>
      <c r="P1205" s="114"/>
      <c r="Q1205" s="114"/>
      <c r="R1205" s="114"/>
      <c r="S1205" s="114"/>
      <c r="T1205" s="114"/>
    </row>
    <row r="1206" spans="1:20" s="87" customFormat="1" ht="53.25" customHeight="1" x14ac:dyDescent="0.2">
      <c r="A1206" s="16" t="s">
        <v>294</v>
      </c>
      <c r="B1206" s="82" t="s">
        <v>89</v>
      </c>
      <c r="C1206" s="82" t="s">
        <v>23</v>
      </c>
      <c r="D1206" s="82" t="s">
        <v>25</v>
      </c>
      <c r="E1206" s="82" t="s">
        <v>193</v>
      </c>
      <c r="F1206" s="82" t="s">
        <v>55</v>
      </c>
      <c r="G1206" s="84">
        <f>G1207</f>
        <v>266378.92</v>
      </c>
      <c r="H1206" s="84"/>
      <c r="I1206" s="84"/>
      <c r="J1206" s="114"/>
      <c r="P1206" s="114"/>
      <c r="Q1206" s="114"/>
      <c r="R1206" s="114"/>
      <c r="S1206" s="114"/>
      <c r="T1206" s="114"/>
    </row>
    <row r="1207" spans="1:20" s="87" customFormat="1" ht="36.75" customHeight="1" x14ac:dyDescent="0.2">
      <c r="A1207" s="16" t="s">
        <v>53</v>
      </c>
      <c r="B1207" s="82" t="s">
        <v>89</v>
      </c>
      <c r="C1207" s="82" t="s">
        <v>23</v>
      </c>
      <c r="D1207" s="82" t="s">
        <v>25</v>
      </c>
      <c r="E1207" s="82" t="s">
        <v>193</v>
      </c>
      <c r="F1207" s="82" t="s">
        <v>56</v>
      </c>
      <c r="G1207" s="84">
        <f>'прил 4'!G1884</f>
        <v>266378.92</v>
      </c>
      <c r="H1207" s="84"/>
      <c r="I1207" s="84"/>
      <c r="J1207" s="114"/>
      <c r="P1207" s="114"/>
      <c r="Q1207" s="114"/>
      <c r="R1207" s="114"/>
      <c r="S1207" s="114"/>
      <c r="T1207" s="114"/>
    </row>
    <row r="1208" spans="1:20" s="87" customFormat="1" x14ac:dyDescent="0.2">
      <c r="A1208" s="80" t="s">
        <v>60</v>
      </c>
      <c r="B1208" s="133">
        <v>792</v>
      </c>
      <c r="C1208" s="82" t="s">
        <v>16</v>
      </c>
      <c r="D1208" s="82" t="s">
        <v>20</v>
      </c>
      <c r="E1208" s="82" t="s">
        <v>193</v>
      </c>
      <c r="F1208" s="82" t="s">
        <v>61</v>
      </c>
      <c r="G1208" s="84">
        <f>G1209+G1210</f>
        <v>4148931.81</v>
      </c>
      <c r="H1208" s="84">
        <f t="shared" ref="H1208:I1208" si="394">H1209</f>
        <v>3956338.88</v>
      </c>
      <c r="I1208" s="84">
        <f t="shared" si="394"/>
        <v>3969769.35</v>
      </c>
      <c r="J1208" s="114"/>
      <c r="P1208" s="114"/>
      <c r="Q1208" s="114"/>
      <c r="R1208" s="114"/>
      <c r="S1208" s="114"/>
      <c r="T1208" s="114"/>
    </row>
    <row r="1209" spans="1:20" s="87" customFormat="1" ht="18.75" customHeight="1" x14ac:dyDescent="0.2">
      <c r="A1209" s="80" t="s">
        <v>302</v>
      </c>
      <c r="B1209" s="133"/>
      <c r="C1209" s="82"/>
      <c r="D1209" s="82"/>
      <c r="E1209" s="82" t="s">
        <v>193</v>
      </c>
      <c r="F1209" s="82" t="s">
        <v>301</v>
      </c>
      <c r="G1209" s="84">
        <f>'прил 4'!G1552+'прил 4'!G1860+'прил 4'!G1886</f>
        <v>3361931.81</v>
      </c>
      <c r="H1209" s="84">
        <f>'прил 4'!H1552</f>
        <v>3956338.88</v>
      </c>
      <c r="I1209" s="84">
        <f>'прил 4'!I1552</f>
        <v>3969769.35</v>
      </c>
      <c r="J1209" s="114"/>
      <c r="P1209" s="114"/>
      <c r="Q1209" s="114"/>
      <c r="R1209" s="114"/>
      <c r="S1209" s="114"/>
      <c r="T1209" s="114"/>
    </row>
    <row r="1210" spans="1:20" ht="17.25" customHeight="1" x14ac:dyDescent="0.2">
      <c r="A1210" s="16" t="s">
        <v>129</v>
      </c>
      <c r="B1210" s="14">
        <v>793</v>
      </c>
      <c r="C1210" s="15" t="s">
        <v>16</v>
      </c>
      <c r="D1210" s="15" t="s">
        <v>20</v>
      </c>
      <c r="E1210" s="15" t="s">
        <v>193</v>
      </c>
      <c r="F1210" s="15" t="s">
        <v>63</v>
      </c>
      <c r="G1210" s="70">
        <f>'прил 4'!G1887</f>
        <v>787000</v>
      </c>
      <c r="H1210" s="70">
        <v>0</v>
      </c>
      <c r="I1210" s="70">
        <v>0</v>
      </c>
      <c r="J1210" s="158"/>
      <c r="K1210" s="69"/>
      <c r="L1210" s="69"/>
      <c r="M1210" s="69"/>
      <c r="N1210" s="69"/>
      <c r="O1210" s="69"/>
      <c r="P1210" s="69"/>
      <c r="Q1210" s="69"/>
      <c r="R1210" s="69"/>
      <c r="S1210" s="1"/>
      <c r="T1210" s="1"/>
    </row>
    <row r="1211" spans="1:20" ht="17.25" customHeight="1" x14ac:dyDescent="0.2">
      <c r="A1211" s="16" t="s">
        <v>1521</v>
      </c>
      <c r="B1211" s="14">
        <v>793</v>
      </c>
      <c r="C1211" s="15" t="s">
        <v>16</v>
      </c>
      <c r="D1211" s="15" t="s">
        <v>20</v>
      </c>
      <c r="E1211" s="15" t="s">
        <v>1520</v>
      </c>
      <c r="F1211" s="15"/>
      <c r="G1211" s="70">
        <f>G1212</f>
        <v>24004.97</v>
      </c>
      <c r="H1211" s="70"/>
      <c r="I1211" s="70"/>
      <c r="J1211" s="158"/>
      <c r="K1211" s="69"/>
      <c r="L1211" s="69"/>
      <c r="M1211" s="69"/>
      <c r="N1211" s="69"/>
      <c r="O1211" s="69"/>
      <c r="P1211" s="69"/>
      <c r="Q1211" s="69"/>
      <c r="R1211" s="69"/>
      <c r="S1211" s="1"/>
      <c r="T1211" s="1"/>
    </row>
    <row r="1212" spans="1:20" s="87" customFormat="1" x14ac:dyDescent="0.2">
      <c r="A1212" s="80" t="s">
        <v>60</v>
      </c>
      <c r="B1212" s="133">
        <v>793</v>
      </c>
      <c r="C1212" s="82" t="s">
        <v>16</v>
      </c>
      <c r="D1212" s="82" t="s">
        <v>20</v>
      </c>
      <c r="E1212" s="82" t="s">
        <v>1520</v>
      </c>
      <c r="F1212" s="82" t="s">
        <v>61</v>
      </c>
      <c r="G1212" s="84">
        <f>G1213</f>
        <v>24004.97</v>
      </c>
      <c r="H1212" s="84">
        <f t="shared" ref="H1212:I1212" si="395">H1220</f>
        <v>0</v>
      </c>
      <c r="I1212" s="84">
        <f t="shared" si="395"/>
        <v>0</v>
      </c>
      <c r="J1212" s="114"/>
      <c r="P1212" s="114"/>
      <c r="Q1212" s="114"/>
      <c r="R1212" s="114"/>
      <c r="S1212" s="114"/>
      <c r="T1212" s="114"/>
    </row>
    <row r="1213" spans="1:20" ht="17.25" customHeight="1" x14ac:dyDescent="0.2">
      <c r="A1213" s="16" t="s">
        <v>129</v>
      </c>
      <c r="B1213" s="14">
        <v>793</v>
      </c>
      <c r="C1213" s="15" t="s">
        <v>16</v>
      </c>
      <c r="D1213" s="15" t="s">
        <v>20</v>
      </c>
      <c r="E1213" s="15" t="s">
        <v>1520</v>
      </c>
      <c r="F1213" s="15" t="s">
        <v>63</v>
      </c>
      <c r="G1213" s="70">
        <f>'прил 4'!G1890</f>
        <v>24004.97</v>
      </c>
      <c r="H1213" s="70">
        <v>0</v>
      </c>
      <c r="I1213" s="70">
        <v>0</v>
      </c>
      <c r="J1213" s="158"/>
      <c r="K1213" s="69"/>
      <c r="L1213" s="69"/>
      <c r="M1213" s="69"/>
      <c r="N1213" s="69"/>
      <c r="O1213" s="69"/>
      <c r="P1213" s="69"/>
      <c r="Q1213" s="69"/>
      <c r="R1213" s="69"/>
      <c r="S1213" s="1"/>
      <c r="T1213" s="1"/>
    </row>
    <row r="1214" spans="1:20" ht="17.25" customHeight="1" x14ac:dyDescent="0.2">
      <c r="A1214" s="16" t="s">
        <v>1564</v>
      </c>
      <c r="B1214" s="14">
        <v>793</v>
      </c>
      <c r="C1214" s="15" t="s">
        <v>16</v>
      </c>
      <c r="D1214" s="15" t="s">
        <v>20</v>
      </c>
      <c r="E1214" s="15" t="s">
        <v>1563</v>
      </c>
      <c r="F1214" s="15"/>
      <c r="G1214" s="70">
        <f>G1215</f>
        <v>80000</v>
      </c>
      <c r="H1214" s="70"/>
      <c r="I1214" s="70"/>
      <c r="J1214" s="158"/>
      <c r="K1214" s="69"/>
      <c r="L1214" s="69"/>
      <c r="M1214" s="69"/>
      <c r="N1214" s="69"/>
      <c r="O1214" s="69"/>
      <c r="P1214" s="69"/>
      <c r="Q1214" s="69"/>
      <c r="R1214" s="69"/>
      <c r="S1214" s="1"/>
      <c r="T1214" s="1"/>
    </row>
    <row r="1215" spans="1:20" s="87" customFormat="1" x14ac:dyDescent="0.2">
      <c r="A1215" s="80" t="s">
        <v>60</v>
      </c>
      <c r="B1215" s="133">
        <v>793</v>
      </c>
      <c r="C1215" s="82" t="s">
        <v>16</v>
      </c>
      <c r="D1215" s="82" t="s">
        <v>20</v>
      </c>
      <c r="E1215" s="82" t="s">
        <v>1563</v>
      </c>
      <c r="F1215" s="82" t="s">
        <v>61</v>
      </c>
      <c r="G1215" s="84">
        <f>G1216</f>
        <v>80000</v>
      </c>
      <c r="H1215" s="84">
        <f t="shared" ref="H1215:I1215" si="396">H1223</f>
        <v>0</v>
      </c>
      <c r="I1215" s="84">
        <f t="shared" si="396"/>
        <v>0</v>
      </c>
      <c r="J1215" s="114"/>
      <c r="P1215" s="114"/>
      <c r="Q1215" s="114"/>
      <c r="R1215" s="114"/>
      <c r="S1215" s="114"/>
      <c r="T1215" s="114"/>
    </row>
    <row r="1216" spans="1:20" ht="17.25" customHeight="1" x14ac:dyDescent="0.2">
      <c r="A1216" s="16" t="s">
        <v>162</v>
      </c>
      <c r="B1216" s="14">
        <v>793</v>
      </c>
      <c r="C1216" s="15" t="s">
        <v>16</v>
      </c>
      <c r="D1216" s="15" t="s">
        <v>20</v>
      </c>
      <c r="E1216" s="15" t="s">
        <v>1563</v>
      </c>
      <c r="F1216" s="15" t="s">
        <v>163</v>
      </c>
      <c r="G1216" s="70">
        <f>'прил 4'!G1893</f>
        <v>80000</v>
      </c>
      <c r="H1216" s="70">
        <v>0</v>
      </c>
      <c r="I1216" s="70">
        <v>0</v>
      </c>
      <c r="J1216" s="158"/>
      <c r="K1216" s="69"/>
      <c r="L1216" s="69"/>
      <c r="M1216" s="69"/>
      <c r="N1216" s="69"/>
      <c r="O1216" s="69"/>
      <c r="P1216" s="69"/>
      <c r="Q1216" s="69"/>
      <c r="R1216" s="69"/>
      <c r="S1216" s="1"/>
      <c r="T1216" s="1"/>
    </row>
    <row r="1217" spans="1:20" ht="36" customHeight="1" x14ac:dyDescent="0.2">
      <c r="A1217" s="80" t="s">
        <v>1619</v>
      </c>
      <c r="B1217" s="14"/>
      <c r="C1217" s="15"/>
      <c r="D1217" s="15"/>
      <c r="E1217" s="82" t="s">
        <v>1620</v>
      </c>
      <c r="F1217" s="15"/>
      <c r="G1217" s="70">
        <f>G1218</f>
        <v>677319.84</v>
      </c>
      <c r="H1217" s="70"/>
      <c r="I1217" s="70"/>
      <c r="J1217" s="158"/>
      <c r="K1217" s="69"/>
      <c r="L1217" s="69"/>
      <c r="M1217" s="69"/>
      <c r="N1217" s="69"/>
      <c r="O1217" s="69"/>
      <c r="P1217" s="69"/>
      <c r="Q1217" s="69"/>
      <c r="R1217" s="69"/>
      <c r="S1217" s="1"/>
      <c r="T1217" s="1"/>
    </row>
    <row r="1218" spans="1:20" ht="17.25" customHeight="1" x14ac:dyDescent="0.2">
      <c r="A1218" s="80" t="s">
        <v>60</v>
      </c>
      <c r="B1218" s="14"/>
      <c r="C1218" s="15"/>
      <c r="D1218" s="15"/>
      <c r="E1218" s="82" t="s">
        <v>1620</v>
      </c>
      <c r="F1218" s="15" t="s">
        <v>61</v>
      </c>
      <c r="G1218" s="70">
        <f>G1219</f>
        <v>677319.84</v>
      </c>
      <c r="H1218" s="70"/>
      <c r="I1218" s="70"/>
      <c r="J1218" s="158"/>
      <c r="K1218" s="69"/>
      <c r="L1218" s="69"/>
      <c r="M1218" s="69"/>
      <c r="N1218" s="69"/>
      <c r="O1218" s="69"/>
      <c r="P1218" s="69"/>
      <c r="Q1218" s="69"/>
      <c r="R1218" s="69"/>
      <c r="S1218" s="1"/>
      <c r="T1218" s="1"/>
    </row>
    <row r="1219" spans="1:20" ht="17.25" customHeight="1" x14ac:dyDescent="0.2">
      <c r="A1219" s="16" t="s">
        <v>162</v>
      </c>
      <c r="B1219" s="14"/>
      <c r="C1219" s="15"/>
      <c r="D1219" s="15"/>
      <c r="E1219" s="82" t="s">
        <v>1620</v>
      </c>
      <c r="F1219" s="15" t="s">
        <v>163</v>
      </c>
      <c r="G1219" s="70">
        <f>'прил 4'!G1567</f>
        <v>677319.84</v>
      </c>
      <c r="H1219" s="70"/>
      <c r="I1219" s="70"/>
      <c r="J1219" s="158"/>
      <c r="K1219" s="69"/>
      <c r="L1219" s="69"/>
      <c r="M1219" s="69"/>
      <c r="N1219" s="69"/>
      <c r="O1219" s="69"/>
      <c r="P1219" s="69"/>
      <c r="Q1219" s="69"/>
      <c r="R1219" s="69"/>
      <c r="S1219" s="1"/>
      <c r="T1219" s="1"/>
    </row>
    <row r="1220" spans="1:20" s="3" customFormat="1" ht="38.25" x14ac:dyDescent="0.2">
      <c r="A1220" s="80" t="s">
        <v>1416</v>
      </c>
      <c r="B1220" s="14">
        <v>793</v>
      </c>
      <c r="C1220" s="15" t="s">
        <v>16</v>
      </c>
      <c r="D1220" s="15" t="s">
        <v>20</v>
      </c>
      <c r="E1220" s="82" t="s">
        <v>1406</v>
      </c>
      <c r="F1220" s="82"/>
      <c r="G1220" s="84">
        <f t="shared" ref="G1220:I1221" si="397">G1221</f>
        <v>1345000</v>
      </c>
      <c r="H1220" s="84">
        <f t="shared" si="397"/>
        <v>0</v>
      </c>
      <c r="I1220" s="84">
        <f t="shared" si="397"/>
        <v>0</v>
      </c>
      <c r="J1220" s="159"/>
      <c r="K1220" s="179"/>
      <c r="L1220" s="179"/>
      <c r="M1220" s="179"/>
      <c r="N1220" s="179"/>
      <c r="O1220" s="179"/>
      <c r="P1220" s="179"/>
      <c r="Q1220" s="179"/>
      <c r="R1220" s="179"/>
    </row>
    <row r="1221" spans="1:20" s="3" customFormat="1" x14ac:dyDescent="0.2">
      <c r="A1221" s="16" t="s">
        <v>297</v>
      </c>
      <c r="B1221" s="14">
        <v>793</v>
      </c>
      <c r="C1221" s="15" t="s">
        <v>16</v>
      </c>
      <c r="D1221" s="15" t="s">
        <v>20</v>
      </c>
      <c r="E1221" s="82" t="s">
        <v>1406</v>
      </c>
      <c r="F1221" s="82" t="s">
        <v>34</v>
      </c>
      <c r="G1221" s="84">
        <f t="shared" si="397"/>
        <v>1345000</v>
      </c>
      <c r="H1221" s="84">
        <f t="shared" si="397"/>
        <v>0</v>
      </c>
      <c r="I1221" s="84">
        <f t="shared" si="397"/>
        <v>0</v>
      </c>
      <c r="J1221" s="159"/>
      <c r="K1221" s="179"/>
      <c r="L1221" s="179"/>
      <c r="M1221" s="179"/>
      <c r="N1221" s="179"/>
      <c r="O1221" s="179"/>
      <c r="P1221" s="179"/>
      <c r="Q1221" s="179"/>
      <c r="R1221" s="179"/>
    </row>
    <row r="1222" spans="1:20" s="3" customFormat="1" ht="25.5" x14ac:dyDescent="0.2">
      <c r="A1222" s="16" t="s">
        <v>35</v>
      </c>
      <c r="B1222" s="14">
        <v>793</v>
      </c>
      <c r="C1222" s="15" t="s">
        <v>16</v>
      </c>
      <c r="D1222" s="15" t="s">
        <v>20</v>
      </c>
      <c r="E1222" s="82" t="s">
        <v>1406</v>
      </c>
      <c r="F1222" s="82" t="s">
        <v>36</v>
      </c>
      <c r="G1222" s="84">
        <f>'прил 4'!G1896</f>
        <v>1345000</v>
      </c>
      <c r="H1222" s="84">
        <v>0</v>
      </c>
      <c r="I1222" s="84">
        <v>0</v>
      </c>
      <c r="J1222" s="159">
        <f>G1222+G1079</f>
        <v>2235000</v>
      </c>
      <c r="K1222" s="179"/>
      <c r="L1222" s="179"/>
      <c r="M1222" s="179"/>
      <c r="N1222" s="179"/>
      <c r="O1222" s="179"/>
      <c r="P1222" s="179"/>
      <c r="Q1222" s="179"/>
      <c r="R1222" s="179"/>
    </row>
    <row r="1223" spans="1:20" ht="84.75" customHeight="1" x14ac:dyDescent="0.2">
      <c r="A1223" s="16" t="s">
        <v>1434</v>
      </c>
      <c r="B1223" s="14">
        <v>793</v>
      </c>
      <c r="C1223" s="15" t="s">
        <v>16</v>
      </c>
      <c r="D1223" s="15" t="s">
        <v>20</v>
      </c>
      <c r="E1223" s="15" t="s">
        <v>1435</v>
      </c>
      <c r="F1223" s="15"/>
      <c r="G1223" s="70">
        <f>G1224</f>
        <v>102100</v>
      </c>
      <c r="H1223" s="70">
        <f t="shared" ref="H1223:I1224" si="398">H1224</f>
        <v>0</v>
      </c>
      <c r="I1223" s="70">
        <f t="shared" si="398"/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  <c r="S1223" s="1"/>
      <c r="T1223" s="1"/>
    </row>
    <row r="1224" spans="1:20" ht="19.5" customHeight="1" x14ac:dyDescent="0.2">
      <c r="A1224" s="16" t="s">
        <v>297</v>
      </c>
      <c r="B1224" s="14">
        <v>793</v>
      </c>
      <c r="C1224" s="15" t="s">
        <v>16</v>
      </c>
      <c r="D1224" s="15" t="s">
        <v>20</v>
      </c>
      <c r="E1224" s="15" t="s">
        <v>1435</v>
      </c>
      <c r="F1224" s="15" t="s">
        <v>34</v>
      </c>
      <c r="G1224" s="70">
        <f>G1225</f>
        <v>102100</v>
      </c>
      <c r="H1224" s="70">
        <f t="shared" si="398"/>
        <v>0</v>
      </c>
      <c r="I1224" s="70">
        <f t="shared" si="398"/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  <c r="S1224" s="1"/>
      <c r="T1224" s="1"/>
    </row>
    <row r="1225" spans="1:20" ht="25.5" customHeight="1" x14ac:dyDescent="0.2">
      <c r="A1225" s="16" t="s">
        <v>35</v>
      </c>
      <c r="B1225" s="14">
        <v>793</v>
      </c>
      <c r="C1225" s="15" t="s">
        <v>16</v>
      </c>
      <c r="D1225" s="15" t="s">
        <v>20</v>
      </c>
      <c r="E1225" s="15" t="s">
        <v>1435</v>
      </c>
      <c r="F1225" s="15" t="s">
        <v>36</v>
      </c>
      <c r="G1225" s="70">
        <f>'прил 4'!G1899</f>
        <v>102100</v>
      </c>
      <c r="H1225" s="70">
        <v>0</v>
      </c>
      <c r="I1225" s="70">
        <v>0</v>
      </c>
      <c r="J1225" s="158"/>
      <c r="K1225" s="69"/>
      <c r="L1225" s="69"/>
      <c r="M1225" s="69"/>
      <c r="N1225" s="69"/>
      <c r="O1225" s="69"/>
      <c r="P1225" s="69"/>
      <c r="Q1225" s="220"/>
      <c r="R1225" s="69"/>
      <c r="S1225" s="1"/>
      <c r="T1225" s="1"/>
    </row>
    <row r="1226" spans="1:20" s="113" customFormat="1" x14ac:dyDescent="0.2">
      <c r="A1226" s="138" t="s">
        <v>256</v>
      </c>
      <c r="B1226" s="139">
        <v>793</v>
      </c>
      <c r="C1226" s="140" t="s">
        <v>16</v>
      </c>
      <c r="D1226" s="140" t="s">
        <v>155</v>
      </c>
      <c r="E1226" s="140" t="s">
        <v>257</v>
      </c>
      <c r="F1226" s="140"/>
      <c r="G1226" s="141">
        <f>G1227</f>
        <v>5186.05</v>
      </c>
      <c r="H1226" s="141">
        <f t="shared" ref="H1226:I1226" si="399">H1227</f>
        <v>5385.9</v>
      </c>
      <c r="I1226" s="141">
        <f t="shared" si="399"/>
        <v>131003.96</v>
      </c>
      <c r="J1226" s="112"/>
      <c r="P1226" s="112"/>
      <c r="Q1226" s="112"/>
      <c r="R1226" s="112"/>
      <c r="S1226" s="112"/>
      <c r="T1226" s="112"/>
    </row>
    <row r="1227" spans="1:20" s="134" customFormat="1" ht="81" customHeight="1" x14ac:dyDescent="0.2">
      <c r="A1227" s="298" t="s">
        <v>1319</v>
      </c>
      <c r="B1227" s="133">
        <v>793</v>
      </c>
      <c r="C1227" s="82" t="s">
        <v>16</v>
      </c>
      <c r="D1227" s="82" t="s">
        <v>155</v>
      </c>
      <c r="E1227" s="15" t="s">
        <v>1318</v>
      </c>
      <c r="F1227" s="82"/>
      <c r="G1227" s="84">
        <f t="shared" ref="G1227:I1228" si="400">G1228</f>
        <v>5186.05</v>
      </c>
      <c r="H1227" s="84">
        <f t="shared" si="400"/>
        <v>5385.9</v>
      </c>
      <c r="I1227" s="84">
        <f t="shared" si="400"/>
        <v>131003.96</v>
      </c>
      <c r="J1227" s="136">
        <v>11200</v>
      </c>
      <c r="P1227" s="136"/>
      <c r="Q1227" s="136"/>
      <c r="R1227" s="136"/>
      <c r="S1227" s="136"/>
      <c r="T1227" s="136"/>
    </row>
    <row r="1228" spans="1:20" s="134" customFormat="1" x14ac:dyDescent="0.2">
      <c r="A1228" s="80" t="s">
        <v>297</v>
      </c>
      <c r="B1228" s="133">
        <v>793</v>
      </c>
      <c r="C1228" s="82" t="s">
        <v>16</v>
      </c>
      <c r="D1228" s="82" t="s">
        <v>155</v>
      </c>
      <c r="E1228" s="15" t="s">
        <v>1318</v>
      </c>
      <c r="F1228" s="82" t="s">
        <v>34</v>
      </c>
      <c r="G1228" s="84">
        <f t="shared" si="400"/>
        <v>5186.05</v>
      </c>
      <c r="H1228" s="84">
        <f t="shared" si="400"/>
        <v>5385.9</v>
      </c>
      <c r="I1228" s="84">
        <f t="shared" si="400"/>
        <v>131003.96</v>
      </c>
      <c r="J1228" s="136"/>
      <c r="P1228" s="136"/>
      <c r="Q1228" s="136"/>
      <c r="R1228" s="136"/>
      <c r="S1228" s="136"/>
      <c r="T1228" s="136"/>
    </row>
    <row r="1229" spans="1:20" s="46" customFormat="1" ht="25.5" x14ac:dyDescent="0.2">
      <c r="A1229" s="16" t="s">
        <v>35</v>
      </c>
      <c r="B1229" s="14">
        <v>793</v>
      </c>
      <c r="C1229" s="15" t="s">
        <v>16</v>
      </c>
      <c r="D1229" s="15" t="s">
        <v>155</v>
      </c>
      <c r="E1229" s="15" t="s">
        <v>1318</v>
      </c>
      <c r="F1229" s="15" t="s">
        <v>36</v>
      </c>
      <c r="G1229" s="84">
        <f>'прил 4'!G1686</f>
        <v>5186.05</v>
      </c>
      <c r="H1229" s="84">
        <f>'прил 4'!H1686</f>
        <v>5385.9</v>
      </c>
      <c r="I1229" s="84">
        <f>'прил 4'!I1686</f>
        <v>131003.96</v>
      </c>
      <c r="J1229" s="104"/>
      <c r="P1229" s="104"/>
      <c r="Q1229" s="104"/>
      <c r="R1229" s="104"/>
      <c r="S1229" s="104"/>
      <c r="T1229" s="104"/>
    </row>
    <row r="1230" spans="1:20" s="76" customFormat="1" ht="25.5" x14ac:dyDescent="0.2">
      <c r="A1230" s="34" t="s">
        <v>1017</v>
      </c>
      <c r="B1230" s="139">
        <v>793</v>
      </c>
      <c r="C1230" s="36" t="s">
        <v>25</v>
      </c>
      <c r="D1230" s="36" t="s">
        <v>66</v>
      </c>
      <c r="E1230" s="36" t="s">
        <v>1015</v>
      </c>
      <c r="F1230" s="75"/>
      <c r="G1230" s="71">
        <f>G1232</f>
        <v>2894337.15</v>
      </c>
      <c r="H1230" s="71">
        <f>H1232</f>
        <v>3197333.1500000004</v>
      </c>
      <c r="I1230" s="71">
        <f>I1232</f>
        <v>3503068.9499999997</v>
      </c>
      <c r="J1230" s="296"/>
      <c r="K1230" s="297"/>
      <c r="L1230" s="297"/>
      <c r="M1230" s="297"/>
      <c r="N1230" s="297"/>
      <c r="O1230" s="297"/>
      <c r="P1230" s="297"/>
      <c r="Q1230" s="297"/>
      <c r="R1230" s="297"/>
    </row>
    <row r="1231" spans="1:20" s="46" customFormat="1" ht="41.25" hidden="1" customHeight="1" x14ac:dyDescent="0.2">
      <c r="A1231" s="16"/>
      <c r="B1231" s="133"/>
      <c r="C1231" s="15"/>
      <c r="D1231" s="15"/>
      <c r="E1231" s="15"/>
      <c r="F1231" s="15"/>
      <c r="G1231" s="70"/>
      <c r="H1231" s="70"/>
      <c r="I1231" s="70"/>
      <c r="J1231" s="158"/>
      <c r="K1231" s="58"/>
      <c r="L1231" s="58"/>
      <c r="M1231" s="58"/>
      <c r="N1231" s="58"/>
      <c r="O1231" s="58"/>
      <c r="P1231" s="58"/>
      <c r="Q1231" s="58"/>
      <c r="R1231" s="58"/>
    </row>
    <row r="1232" spans="1:20" s="28" customFormat="1" ht="63.75" x14ac:dyDescent="0.2">
      <c r="A1232" s="101" t="s">
        <v>1325</v>
      </c>
      <c r="B1232" s="133">
        <v>793</v>
      </c>
      <c r="C1232" s="15" t="s">
        <v>25</v>
      </c>
      <c r="D1232" s="15" t="s">
        <v>66</v>
      </c>
      <c r="E1232" s="15" t="s">
        <v>1324</v>
      </c>
      <c r="F1232" s="39"/>
      <c r="G1232" s="70">
        <f>G1233+G1235</f>
        <v>2894337.15</v>
      </c>
      <c r="H1232" s="70">
        <f t="shared" ref="H1232:I1232" si="401">H1233+H1235</f>
        <v>3197333.1500000004</v>
      </c>
      <c r="I1232" s="70">
        <f t="shared" si="401"/>
        <v>3503068.9499999997</v>
      </c>
      <c r="J1232" s="158"/>
      <c r="K1232" s="287"/>
      <c r="L1232" s="287"/>
      <c r="M1232" s="287"/>
      <c r="N1232" s="287"/>
      <c r="O1232" s="287"/>
      <c r="P1232" s="287"/>
      <c r="Q1232" s="287"/>
      <c r="R1232" s="287"/>
    </row>
    <row r="1233" spans="1:20" ht="27" customHeight="1" x14ac:dyDescent="0.2">
      <c r="A1233" s="80" t="s">
        <v>53</v>
      </c>
      <c r="B1233" s="133">
        <v>793</v>
      </c>
      <c r="C1233" s="15" t="s">
        <v>25</v>
      </c>
      <c r="D1233" s="15" t="s">
        <v>66</v>
      </c>
      <c r="E1233" s="15" t="s">
        <v>1324</v>
      </c>
      <c r="F1233" s="15" t="s">
        <v>55</v>
      </c>
      <c r="G1233" s="70">
        <f t="shared" ref="G1233:I1235" si="402">G1234</f>
        <v>2814336.3</v>
      </c>
      <c r="H1233" s="70">
        <f t="shared" si="402"/>
        <v>3112332.2</v>
      </c>
      <c r="I1233" s="70">
        <f t="shared" si="402"/>
        <v>3413069.05</v>
      </c>
      <c r="J1233" s="158"/>
      <c r="K1233" s="69"/>
      <c r="L1233" s="69"/>
      <c r="M1233" s="69"/>
      <c r="N1233" s="69"/>
      <c r="O1233" s="69"/>
      <c r="P1233" s="69"/>
      <c r="Q1233" s="69"/>
      <c r="R1233" s="69"/>
      <c r="S1233" s="1"/>
      <c r="T1233" s="1"/>
    </row>
    <row r="1234" spans="1:20" x14ac:dyDescent="0.2">
      <c r="A1234" s="80" t="s">
        <v>297</v>
      </c>
      <c r="B1234" s="133">
        <v>793</v>
      </c>
      <c r="C1234" s="15" t="s">
        <v>25</v>
      </c>
      <c r="D1234" s="15" t="s">
        <v>66</v>
      </c>
      <c r="E1234" s="15" t="s">
        <v>1324</v>
      </c>
      <c r="F1234" s="15" t="s">
        <v>56</v>
      </c>
      <c r="G1234" s="70">
        <f>'прил 4'!G1915+'прил 4'!G3621</f>
        <v>2814336.3</v>
      </c>
      <c r="H1234" s="70">
        <f>'прил 4'!H1915+'прил 4'!H3621</f>
        <v>3112332.2</v>
      </c>
      <c r="I1234" s="70">
        <f>'прил 4'!I1915+'прил 4'!I3621</f>
        <v>3413069.05</v>
      </c>
      <c r="J1234" s="158"/>
      <c r="K1234" s="69"/>
      <c r="L1234" s="69"/>
      <c r="M1234" s="69"/>
      <c r="N1234" s="69"/>
      <c r="O1234" s="69"/>
      <c r="P1234" s="69"/>
      <c r="Q1234" s="69"/>
      <c r="R1234" s="69"/>
      <c r="S1234" s="1"/>
      <c r="T1234" s="1"/>
    </row>
    <row r="1235" spans="1:20" ht="28.9" customHeight="1" x14ac:dyDescent="0.2">
      <c r="A1235" s="80" t="s">
        <v>53</v>
      </c>
      <c r="B1235" s="133">
        <v>793</v>
      </c>
      <c r="C1235" s="15" t="s">
        <v>25</v>
      </c>
      <c r="D1235" s="15" t="s">
        <v>66</v>
      </c>
      <c r="E1235" s="15" t="s">
        <v>1324</v>
      </c>
      <c r="F1235" s="82" t="s">
        <v>34</v>
      </c>
      <c r="G1235" s="70">
        <f t="shared" si="402"/>
        <v>80000.850000000006</v>
      </c>
      <c r="H1235" s="70">
        <f t="shared" si="402"/>
        <v>85000.95</v>
      </c>
      <c r="I1235" s="70">
        <f t="shared" si="402"/>
        <v>89999.9</v>
      </c>
      <c r="J1235" s="158"/>
      <c r="K1235" s="69"/>
      <c r="L1235" s="69"/>
      <c r="M1235" s="69"/>
      <c r="N1235" s="69"/>
      <c r="O1235" s="69"/>
      <c r="P1235" s="69"/>
      <c r="Q1235" s="69"/>
      <c r="R1235" s="69"/>
      <c r="S1235" s="1"/>
      <c r="T1235" s="1"/>
    </row>
    <row r="1236" spans="1:20" x14ac:dyDescent="0.2">
      <c r="A1236" s="80" t="s">
        <v>297</v>
      </c>
      <c r="B1236" s="133">
        <v>793</v>
      </c>
      <c r="C1236" s="15" t="s">
        <v>25</v>
      </c>
      <c r="D1236" s="15" t="s">
        <v>66</v>
      </c>
      <c r="E1236" s="15" t="s">
        <v>1324</v>
      </c>
      <c r="F1236" s="82" t="s">
        <v>36</v>
      </c>
      <c r="G1236" s="70">
        <f>'прил 4'!G1917+'прил 4'!G3623</f>
        <v>80000.850000000006</v>
      </c>
      <c r="H1236" s="70">
        <f>'прил 4'!H1917+'прил 4'!H3623</f>
        <v>85000.95</v>
      </c>
      <c r="I1236" s="70">
        <f>'прил 4'!I1917+'прил 4'!I3623</f>
        <v>89999.9</v>
      </c>
      <c r="J1236" s="158"/>
      <c r="K1236" s="69"/>
      <c r="L1236" s="69"/>
      <c r="M1236" s="69"/>
      <c r="N1236" s="69"/>
      <c r="O1236" s="69"/>
      <c r="P1236" s="69"/>
      <c r="Q1236" s="69"/>
      <c r="R1236" s="69"/>
      <c r="S1236" s="1"/>
      <c r="T1236" s="1"/>
    </row>
    <row r="1237" spans="1:20" x14ac:dyDescent="0.2">
      <c r="A1237" s="290" t="s">
        <v>1045</v>
      </c>
      <c r="B1237" s="133"/>
      <c r="C1237" s="15"/>
      <c r="D1237" s="15"/>
      <c r="E1237" s="15"/>
      <c r="F1237" s="82"/>
      <c r="G1237" s="70"/>
      <c r="H1237" s="70">
        <f>'прил 4'!H3653</f>
        <v>23998756</v>
      </c>
      <c r="I1237" s="70">
        <f>'прил 4'!I3653</f>
        <v>48713278</v>
      </c>
      <c r="J1237" s="158"/>
      <c r="K1237" s="69"/>
      <c r="L1237" s="69"/>
      <c r="M1237" s="69"/>
      <c r="N1237" s="69"/>
      <c r="O1237" s="69"/>
      <c r="P1237" s="69"/>
      <c r="Q1237" s="69"/>
      <c r="R1237" s="69"/>
      <c r="S1237" s="1"/>
      <c r="T1237" s="1"/>
    </row>
    <row r="1238" spans="1:20" s="22" customFormat="1" ht="26.25" customHeight="1" x14ac:dyDescent="0.2">
      <c r="A1238" s="34" t="s">
        <v>334</v>
      </c>
      <c r="B1238" s="36"/>
      <c r="C1238" s="36"/>
      <c r="D1238" s="36"/>
      <c r="E1238" s="36"/>
      <c r="F1238" s="36"/>
      <c r="G1238" s="71">
        <f>G20+G1117+G1237</f>
        <v>3585992598.3099995</v>
      </c>
      <c r="H1238" s="71">
        <f>H20+H1117+H1237</f>
        <v>2429647576.6499996</v>
      </c>
      <c r="I1238" s="71">
        <f>I20+I1117+I1237</f>
        <v>2570121604</v>
      </c>
      <c r="J1238" s="21"/>
      <c r="L1238" s="21" t="e">
        <f>G1184+H1184+I1184+G1178+H1178+I1178+G1171+H1171+I1171+G1163+H1163+I1163+G1130+H1130+I1130+G1126+H1126+I1126+#REF!+#REF!+#REF!+G810+H810+I810+G640+H640+I640+G81+H81+I81</f>
        <v>#REF!</v>
      </c>
      <c r="P1238" s="21"/>
      <c r="Q1238" s="21">
        <v>40158970</v>
      </c>
      <c r="R1238" s="21"/>
      <c r="S1238" s="21"/>
      <c r="T1238" s="21"/>
    </row>
    <row r="1239" spans="1:20" s="18" customFormat="1" hidden="1" x14ac:dyDescent="0.2">
      <c r="A1239" s="16"/>
      <c r="B1239" s="14"/>
      <c r="C1239" s="15"/>
      <c r="D1239" s="15"/>
      <c r="E1239" s="15"/>
      <c r="F1239" s="15"/>
      <c r="G1239" s="84"/>
      <c r="H1239" s="84"/>
      <c r="I1239" s="84"/>
      <c r="J1239" s="17"/>
      <c r="P1239" s="17"/>
      <c r="Q1239" s="17"/>
      <c r="R1239" s="17"/>
      <c r="S1239" s="17"/>
      <c r="T1239" s="17"/>
    </row>
    <row r="1240" spans="1:20" s="18" customFormat="1" hidden="1" x14ac:dyDescent="0.2">
      <c r="A1240" s="16"/>
      <c r="B1240" s="14"/>
      <c r="C1240" s="15"/>
      <c r="D1240" s="15"/>
      <c r="E1240" s="15"/>
      <c r="F1240" s="15"/>
      <c r="G1240" s="84"/>
      <c r="H1240" s="84"/>
      <c r="I1240" s="84"/>
      <c r="J1240" s="17"/>
      <c r="P1240" s="17"/>
      <c r="Q1240" s="17"/>
      <c r="R1240" s="17"/>
      <c r="S1240" s="17"/>
      <c r="T1240" s="17"/>
    </row>
    <row r="1241" spans="1:20" hidden="1" x14ac:dyDescent="0.2"/>
    <row r="1242" spans="1:20" hidden="1" x14ac:dyDescent="0.2">
      <c r="G1242" s="86">
        <v>1303746913.27</v>
      </c>
      <c r="H1242" s="86">
        <v>1303746913.27</v>
      </c>
      <c r="I1242" s="86">
        <v>1303746913.27</v>
      </c>
    </row>
    <row r="1243" spans="1:20" ht="21.75" hidden="1" customHeight="1" x14ac:dyDescent="0.2">
      <c r="G1243" s="86">
        <f>G1238-G1242</f>
        <v>2282245685.0399995</v>
      </c>
      <c r="H1243" s="86">
        <f>H1238-H1242</f>
        <v>1125900663.3799996</v>
      </c>
      <c r="I1243" s="86">
        <f>I1238-I1242</f>
        <v>1266374690.73</v>
      </c>
    </row>
    <row r="1244" spans="1:20" hidden="1" x14ac:dyDescent="0.2"/>
    <row r="1245" spans="1:20" hidden="1" x14ac:dyDescent="0.2">
      <c r="G1245" s="86" t="e">
        <f>#REF!+#REF!+#REF!+G268+#REF!+#REF!+#REF!+#REF!+#REF!+G1199+#REF!</f>
        <v>#REF!</v>
      </c>
      <c r="H1245" s="86" t="e">
        <f>#REF!+#REF!+#REF!+H268+#REF!+#REF!+#REF!+#REF!+#REF!+H1199+#REF!</f>
        <v>#REF!</v>
      </c>
      <c r="I1245" s="86" t="e">
        <f>#REF!+#REF!+#REF!+I268+#REF!+#REF!+#REF!+#REF!+#REF!+I1199+#REF!</f>
        <v>#REF!</v>
      </c>
    </row>
    <row r="1246" spans="1:20" hidden="1" x14ac:dyDescent="0.2">
      <c r="B1246" s="1"/>
      <c r="C1246" s="1"/>
      <c r="D1246" s="1"/>
      <c r="E1246" s="1"/>
      <c r="F1246" s="1"/>
    </row>
    <row r="1247" spans="1:20" hidden="1" x14ac:dyDescent="0.2">
      <c r="B1247" s="1"/>
      <c r="C1247" s="1"/>
      <c r="D1247" s="1"/>
      <c r="E1247" s="1"/>
      <c r="F1247" s="1"/>
      <c r="G1247" s="86">
        <f>'прил 4'!G3654-'прил 5'!G1238</f>
        <v>0</v>
      </c>
      <c r="H1247" s="86">
        <f>H1238-'прил 4'!H3654</f>
        <v>0</v>
      </c>
      <c r="I1247" s="86">
        <f>I1238-'прил 4'!I3654</f>
        <v>0</v>
      </c>
    </row>
    <row r="1248" spans="1:20" hidden="1" x14ac:dyDescent="0.2">
      <c r="B1248" s="1"/>
      <c r="C1248" s="1"/>
      <c r="D1248" s="1"/>
      <c r="E1248" s="1"/>
      <c r="F1248" s="1"/>
      <c r="G1248" s="86" t="e">
        <f>G1245-G1199</f>
        <v>#REF!</v>
      </c>
      <c r="H1248" s="86" t="e">
        <f>H1245-H1199</f>
        <v>#REF!</v>
      </c>
      <c r="I1248" s="86" t="e">
        <f>I1245-I1199</f>
        <v>#REF!</v>
      </c>
    </row>
    <row r="1249" spans="2:22" hidden="1" x14ac:dyDescent="0.2">
      <c r="B1249" s="1"/>
      <c r="C1249" s="1"/>
      <c r="D1249" s="1"/>
      <c r="E1249" s="1"/>
      <c r="F1249" s="1"/>
    </row>
    <row r="1250" spans="2:22" x14ac:dyDescent="0.2">
      <c r="Q1250" s="2" t="e">
        <f>#REF!+G1087+#REF!+#REF!+#REF!+#REF!+#REF!+#REF!+G175+#REF!+G169+#REF!+#REF!</f>
        <v>#REF!</v>
      </c>
      <c r="V1250" s="2"/>
    </row>
    <row r="1251" spans="2:22" x14ac:dyDescent="0.2">
      <c r="H1251" s="86">
        <f>H1238-H1237</f>
        <v>2405648820.6499996</v>
      </c>
      <c r="I1251" s="86">
        <f>I1238-I1237</f>
        <v>2521408326</v>
      </c>
    </row>
    <row r="1252" spans="2:22" x14ac:dyDescent="0.2">
      <c r="Q1252" s="2" t="e">
        <f>Q1238-Q1250</f>
        <v>#REF!</v>
      </c>
    </row>
    <row r="1254" spans="2:22" hidden="1" x14ac:dyDescent="0.2"/>
    <row r="1255" spans="2:22" hidden="1" x14ac:dyDescent="0.2"/>
    <row r="1256" spans="2:22" hidden="1" x14ac:dyDescent="0.2"/>
    <row r="1257" spans="2:22" hidden="1" x14ac:dyDescent="0.2"/>
    <row r="1258" spans="2:22" hidden="1" x14ac:dyDescent="0.2">
      <c r="J1258" s="86">
        <f t="shared" ref="J1258:O1258" si="403">J1238-J1256</f>
        <v>0</v>
      </c>
      <c r="K1258" s="86">
        <f t="shared" si="403"/>
        <v>0</v>
      </c>
      <c r="L1258" s="86" t="e">
        <f t="shared" si="403"/>
        <v>#REF!</v>
      </c>
      <c r="M1258" s="86">
        <f t="shared" si="403"/>
        <v>0</v>
      </c>
      <c r="N1258" s="86">
        <f t="shared" si="403"/>
        <v>0</v>
      </c>
      <c r="O1258" s="86">
        <f t="shared" si="403"/>
        <v>0</v>
      </c>
    </row>
    <row r="1259" spans="2:22" hidden="1" x14ac:dyDescent="0.2"/>
    <row r="1260" spans="2:22" hidden="1" x14ac:dyDescent="0.2"/>
    <row r="1261" spans="2:22" hidden="1" x14ac:dyDescent="0.2"/>
    <row r="1262" spans="2:22" hidden="1" x14ac:dyDescent="0.2"/>
    <row r="1263" spans="2:22" hidden="1" x14ac:dyDescent="0.2"/>
    <row r="1264" spans="2:22" hidden="1" x14ac:dyDescent="0.2"/>
    <row r="1265" spans="10:15" hidden="1" x14ac:dyDescent="0.2"/>
    <row r="1271" spans="10:15" x14ac:dyDescent="0.2">
      <c r="J1271" s="86">
        <f t="shared" ref="J1271:O1271" si="404">J1268-J1238</f>
        <v>0</v>
      </c>
      <c r="K1271" s="86">
        <f t="shared" si="404"/>
        <v>0</v>
      </c>
      <c r="L1271" s="86" t="e">
        <f t="shared" si="404"/>
        <v>#REF!</v>
      </c>
      <c r="M1271" s="86">
        <f t="shared" si="404"/>
        <v>0</v>
      </c>
      <c r="N1271" s="86">
        <f t="shared" si="404"/>
        <v>0</v>
      </c>
      <c r="O1271" s="86">
        <f t="shared" si="404"/>
        <v>0</v>
      </c>
    </row>
  </sheetData>
  <mergeCells count="25">
    <mergeCell ref="E13:G13"/>
    <mergeCell ref="E11:G11"/>
    <mergeCell ref="E12:G12"/>
    <mergeCell ref="E5:G5"/>
    <mergeCell ref="E6:G6"/>
    <mergeCell ref="E9:G9"/>
    <mergeCell ref="E10:G10"/>
    <mergeCell ref="E7:G7"/>
    <mergeCell ref="E8:G8"/>
    <mergeCell ref="E1:F1"/>
    <mergeCell ref="E2:G2"/>
    <mergeCell ref="E14:G14"/>
    <mergeCell ref="A16:A18"/>
    <mergeCell ref="A15:I15"/>
    <mergeCell ref="G17:G18"/>
    <mergeCell ref="D17:D18"/>
    <mergeCell ref="B17:B18"/>
    <mergeCell ref="C17:C18"/>
    <mergeCell ref="F16:F18"/>
    <mergeCell ref="E16:E18"/>
    <mergeCell ref="H17:H18"/>
    <mergeCell ref="I17:I18"/>
    <mergeCell ref="G16:I16"/>
    <mergeCell ref="E3:F3"/>
    <mergeCell ref="E4:G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74" max="16383" man="1"/>
    <brk id="1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</cp:lastModifiedBy>
  <cp:lastPrinted>2024-06-25T14:08:38Z</cp:lastPrinted>
  <dcterms:created xsi:type="dcterms:W3CDTF">2014-11-17T05:43:53Z</dcterms:created>
  <dcterms:modified xsi:type="dcterms:W3CDTF">2024-06-25T14:10:04Z</dcterms:modified>
</cp:coreProperties>
</file>